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defaultThemeVersion="124226"/>
  <bookViews>
    <workbookView xWindow="0" yWindow="-75" windowWidth="22440" windowHeight="9360" tabRatio="770" activeTab="4"/>
  </bookViews>
  <sheets>
    <sheet name="Suppression" sheetId="18" r:id="rId1"/>
    <sheet name="Baseline" sheetId="11" r:id="rId2"/>
    <sheet name="Pave-Road" sheetId="12" r:id="rId3"/>
    <sheet name="Pave-Shoulder" sheetId="1" r:id="rId4"/>
    <sheet name="Chip Seal" sheetId="24" r:id="rId5"/>
    <sheet name="Sweep" sheetId="4" r:id="rId6"/>
    <sheet name="Bike &amp; Ped" sheetId="19" r:id="rId7"/>
    <sheet name="Construction" sheetId="20" r:id="rId8"/>
    <sheet name="Water Trucks" sheetId="14" r:id="rId9"/>
    <sheet name="Diesel Retrofits" sheetId="15" r:id="rId10"/>
    <sheet name="Ent" sheetId="23" state="hidden" r:id="rId11"/>
    <sheet name="Summary Sheet" sheetId="21" r:id="rId12"/>
  </sheets>
  <definedNames>
    <definedName name="Class_Agr">Ent!$H$2:$H$15</definedName>
    <definedName name="Class_Cit">Ent!$E$2:$E$7</definedName>
    <definedName name="Class_Con">Ent!$I$2:$I$36</definedName>
    <definedName name="Class_Por">Ent!$J$2:$J$21</definedName>
    <definedName name="Class_Rai">Ent!$K$2:$K$18</definedName>
    <definedName name="Class_Sch">Ent!$F$2:$F$3</definedName>
    <definedName name="Class_Sta">Ent!$L$2:$L$8</definedName>
    <definedName name="Class_Tra">Ent!$G$2:$G$3</definedName>
    <definedName name="Dummy">Ent!$A$2</definedName>
    <definedName name="Fleet_Type">Ent!$B$2:$B$4</definedName>
    <definedName name="Fuel_Type">Ent!$O$2:$O$14</definedName>
    <definedName name="Model_Year">Ent!$M$2:$M$47</definedName>
    <definedName name="_xlnm.Print_Area" localSheetId="6">'Bike &amp; Ped'!$A$1:$K$23</definedName>
    <definedName name="_xlnm.Print_Area" localSheetId="7">Construction!$A$1:$J$32</definedName>
    <definedName name="_xlnm.Print_Area" localSheetId="2">'Pave-Road'!$A$1:$K$32</definedName>
    <definedName name="_xlnm.Print_Area" localSheetId="3">'Pave-Shoulder'!$A$1:$J$31</definedName>
    <definedName name="_xlnm.Print_Area" localSheetId="0">Suppression!$A$1:$K$29</definedName>
    <definedName name="Ret_Year">Ent!$N$2:$N$20</definedName>
    <definedName name="TA">Ent!$Q$2:$Q$5</definedName>
    <definedName name="TAe">Ent!$R$2:$R$16</definedName>
    <definedName name="Target_Fleet_1">Ent!$C$2:$C$10</definedName>
    <definedName name="Target_Fleet_2">Ent!$D$2:$D$7</definedName>
    <definedName name="TE">Ent!$S$2:$S$21</definedName>
    <definedName name="Tech_Type">Ent!$P$2:$P$14</definedName>
    <definedName name="TF">Ent!$V$2:$V$8</definedName>
    <definedName name="TH">Ent!$W$2:$W$3</definedName>
    <definedName name="TI">Ent!$X$2:$X$9</definedName>
    <definedName name="TR">Ent!$T$2:$T$4</definedName>
    <definedName name="TS">Ent!$Y$2:$Y$13</definedName>
    <definedName name="TT">Ent!$Z$2:$Z$5</definedName>
    <definedName name="TTr">Ent!$AA$2:$AA$9</definedName>
    <definedName name="TU">Ent!$U$2:$U$4</definedName>
    <definedName name="TW">Ent!$AB$2:$AB$6</definedName>
  </definedNames>
  <calcPr calcId="145621"/>
</workbook>
</file>

<file path=xl/calcChain.xml><?xml version="1.0" encoding="utf-8"?>
<calcChain xmlns="http://schemas.openxmlformats.org/spreadsheetml/2006/main">
  <c r="F11" i="24" l="1"/>
  <c r="F10" i="24"/>
  <c r="H20" i="24"/>
  <c r="J20" i="24" s="1"/>
  <c r="H19" i="24"/>
  <c r="J19" i="24" s="1"/>
  <c r="H18" i="24"/>
  <c r="J18" i="24" s="1"/>
  <c r="H17" i="24"/>
  <c r="J17" i="24" s="1"/>
  <c r="H16" i="24"/>
  <c r="J16" i="24" s="1"/>
  <c r="J15" i="24"/>
  <c r="B10" i="24"/>
  <c r="B6" i="24"/>
  <c r="B11" i="24" s="1"/>
  <c r="J21" i="24" l="1"/>
  <c r="B26" i="24" s="1"/>
  <c r="F26" i="24" s="1"/>
  <c r="F10" i="12"/>
  <c r="F11" i="12"/>
  <c r="B11" i="12"/>
  <c r="B10" i="12"/>
  <c r="B6" i="12"/>
  <c r="D10" i="12"/>
  <c r="D11" i="12"/>
  <c r="J26" i="24" l="1"/>
  <c r="F31" i="24"/>
  <c r="H31" i="24" s="1"/>
  <c r="B6" i="14"/>
  <c r="B6" i="18"/>
  <c r="J19" i="1" l="1"/>
  <c r="J31" i="14" l="1"/>
  <c r="H35" i="14"/>
  <c r="F35" i="14"/>
  <c r="F31" i="14"/>
  <c r="B31" i="14"/>
  <c r="D27" i="14"/>
  <c r="F23" i="14"/>
  <c r="B27" i="14"/>
  <c r="H19" i="14"/>
  <c r="D23" i="14"/>
  <c r="J17" i="14"/>
  <c r="J18" i="20"/>
  <c r="J17" i="20"/>
  <c r="J16" i="20"/>
  <c r="J16" i="14"/>
  <c r="J15" i="14"/>
  <c r="J14" i="14"/>
  <c r="J18" i="14" l="1"/>
  <c r="D14" i="11" l="1"/>
  <c r="F12" i="11"/>
  <c r="J5" i="11"/>
  <c r="H15" i="1" l="1"/>
  <c r="J15" i="1"/>
  <c r="H16" i="1"/>
  <c r="J16" i="1"/>
  <c r="H17" i="1"/>
  <c r="J17" i="1"/>
  <c r="H18" i="1"/>
  <c r="J18" i="1" s="1"/>
  <c r="H19" i="1"/>
  <c r="J15" i="12" l="1"/>
  <c r="H16" i="12"/>
  <c r="J16" i="12" s="1"/>
  <c r="H17" i="12"/>
  <c r="J17" i="12" s="1"/>
  <c r="H18" i="12"/>
  <c r="J18" i="12" s="1"/>
  <c r="H19" i="12"/>
  <c r="J19" i="12" s="1"/>
  <c r="H20" i="12"/>
  <c r="J20" i="12" s="1"/>
  <c r="D10" i="11"/>
  <c r="F10" i="11" s="1"/>
  <c r="F14" i="11"/>
  <c r="D11" i="11"/>
  <c r="F11" i="11" s="1"/>
  <c r="D13" i="11" l="1"/>
  <c r="F13" i="11" s="1"/>
  <c r="D12" i="11"/>
  <c r="B27" i="20"/>
  <c r="B23" i="20"/>
  <c r="F23" i="20" s="1"/>
  <c r="D27" i="20" s="1"/>
  <c r="J15" i="20"/>
  <c r="H8" i="19"/>
  <c r="B12" i="19" s="1"/>
  <c r="F12" i="19" s="1"/>
  <c r="B20" i="18"/>
  <c r="F20" i="18" s="1"/>
  <c r="F27" i="20" l="1"/>
  <c r="F31" i="20"/>
  <c r="H31" i="20" s="1"/>
  <c r="J27" i="20"/>
  <c r="J14" i="1"/>
  <c r="J20" i="1" s="1"/>
  <c r="B4" i="4" l="1"/>
  <c r="B4" i="19"/>
  <c r="D12" i="19" s="1"/>
  <c r="D9" i="11"/>
  <c r="F9" i="11" s="1"/>
  <c r="F15" i="11" s="1"/>
  <c r="B15" i="4" l="1"/>
  <c r="J15" i="4" s="1"/>
  <c r="B19" i="4"/>
  <c r="J19" i="4" s="1"/>
  <c r="B16" i="4"/>
  <c r="J16" i="4" s="1"/>
  <c r="B17" i="4"/>
  <c r="J17" i="4" s="1"/>
  <c r="B14" i="4"/>
  <c r="J14" i="4" s="1"/>
  <c r="B18" i="4"/>
  <c r="J18" i="4" s="1"/>
  <c r="B17" i="19" l="1"/>
  <c r="F17" i="19" s="1"/>
  <c r="J15" i="18"/>
  <c r="B24" i="18" s="1"/>
  <c r="F22" i="19" l="1"/>
  <c r="H22" i="19" s="1"/>
  <c r="J17" i="19"/>
  <c r="D24" i="18"/>
  <c r="F24" i="18" s="1"/>
  <c r="F28" i="18" s="1"/>
  <c r="H28" i="18" l="1"/>
  <c r="J24" i="18"/>
  <c r="H21" i="4"/>
  <c r="D26" i="4" s="1"/>
  <c r="F26" i="4" s="1"/>
  <c r="D30" i="4" l="1"/>
  <c r="B12" i="4"/>
  <c r="J12" i="4" s="1"/>
  <c r="J21" i="12"/>
  <c r="B26" i="12" s="1"/>
  <c r="B25" i="1"/>
  <c r="F25" i="1" s="1"/>
  <c r="F30" i="1" s="1"/>
  <c r="H30" i="1" l="1"/>
  <c r="J25" i="1"/>
  <c r="F26" i="12"/>
  <c r="F31" i="12" s="1"/>
  <c r="B10" i="4"/>
  <c r="J10" i="4" s="1"/>
  <c r="B13" i="4"/>
  <c r="J13" i="4" s="1"/>
  <c r="B11" i="4"/>
  <c r="J11" i="4" s="1"/>
  <c r="J26" i="12" l="1"/>
  <c r="H31" i="12"/>
  <c r="J20" i="4"/>
  <c r="B30" i="4" s="1"/>
  <c r="F30" i="4" s="1"/>
  <c r="B34" i="4" l="1"/>
  <c r="F34" i="4" s="1"/>
  <c r="F39" i="4" l="1"/>
  <c r="H39" i="4" s="1"/>
  <c r="J34" i="4"/>
</calcChain>
</file>

<file path=xl/sharedStrings.xml><?xml version="1.0" encoding="utf-8"?>
<sst xmlns="http://schemas.openxmlformats.org/spreadsheetml/2006/main" count="1015" uniqueCount="377">
  <si>
    <t xml:space="preserve">Difference in Emissions Factors  </t>
  </si>
  <si>
    <t>-</t>
  </si>
  <si>
    <t>=</t>
  </si>
  <si>
    <t>Road Name</t>
  </si>
  <si>
    <t>X</t>
  </si>
  <si>
    <t>Total Daily Emissions Reductions</t>
  </si>
  <si>
    <t>Annual Emissions Reductions (Kg/Year)</t>
  </si>
  <si>
    <t>÷</t>
  </si>
  <si>
    <t>Cost Effectiveness ($/Kg)</t>
  </si>
  <si>
    <t>Flusher Truck</t>
  </si>
  <si>
    <t>Combined</t>
  </si>
  <si>
    <t>Emissions Reductions Over Entire Network</t>
  </si>
  <si>
    <t xml:space="preserve">Control Efficiency </t>
  </si>
  <si>
    <t>Percent of Total Lane Miles to Be Cleaned per Day</t>
  </si>
  <si>
    <t>Lane Miles Cleaned per Day</t>
  </si>
  <si>
    <t>Total Lane Miles to Be Cleaned</t>
  </si>
  <si>
    <t xml:space="preserve">Number of Days per Year that Roads are Cleaned (days/year) </t>
  </si>
  <si>
    <t>Total Lane Miles to be Cleaned</t>
  </si>
  <si>
    <r>
      <t xml:space="preserve">Length of segment </t>
    </r>
    <r>
      <rPr>
        <b/>
        <sz val="8"/>
        <rFont val="Arial"/>
        <family val="2"/>
      </rPr>
      <t>(miles)</t>
    </r>
  </si>
  <si>
    <r>
      <t xml:space="preserve">Lane Miles to be Cleaned </t>
    </r>
    <r>
      <rPr>
        <b/>
        <sz val="8"/>
        <rFont val="Arial"/>
        <family val="2"/>
      </rPr>
      <t>(miles)</t>
    </r>
  </si>
  <si>
    <t>Paved Road Baseline Emissions</t>
  </si>
  <si>
    <t>Particle Size Multiplier (k) (g/VMT)</t>
  </si>
  <si>
    <r>
      <t>Road Surface Silt Loading (sL) (g/m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</si>
  <si>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t>Average Weight of Vehicles (W) (ton)</t>
  </si>
  <si>
    <t>Number of Wet Days (P) (&gt;=0.254 mm)</t>
  </si>
  <si>
    <r>
      <t>Emission Factor (E</t>
    </r>
    <r>
      <rPr>
        <b/>
        <vertAlign val="subscript"/>
        <sz val="8"/>
        <rFont val="Arial"/>
        <family val="2"/>
      </rPr>
      <t>ext</t>
    </r>
    <r>
      <rPr>
        <b/>
        <sz val="8"/>
        <rFont val="Arial"/>
        <family val="2"/>
      </rPr>
      <t>)</t>
    </r>
  </si>
  <si>
    <r>
      <t>Roadway VMT</t>
    </r>
    <r>
      <rPr>
        <b/>
        <vertAlign val="subscript"/>
        <sz val="8"/>
        <rFont val="Arial"/>
        <family val="2"/>
      </rPr>
      <t>Annual</t>
    </r>
  </si>
  <si>
    <t>Paved Road Sweeping</t>
  </si>
  <si>
    <t>Control Measure</t>
  </si>
  <si>
    <t>16 - 50%</t>
  </si>
  <si>
    <t>30 - 70%</t>
  </si>
  <si>
    <t>35 - 90%</t>
  </si>
  <si>
    <t>Emissions Factor  (kg/mile)</t>
  </si>
  <si>
    <t>Emissions Reductions (kg/day)</t>
  </si>
  <si>
    <t>Annual Emissions Reductions (kg/year)</t>
  </si>
  <si>
    <t>Life of Project (year)</t>
  </si>
  <si>
    <t>If paving shoulders and providing C&amp;G on both sides of the road</t>
  </si>
  <si>
    <t>If paving shoulders on both sides of the road without C&amp;G</t>
  </si>
  <si>
    <t xml:space="preserve">If paving shoulders on one side of the road without C&amp;G </t>
  </si>
  <si>
    <t>Low volume arterials (&lt;10,000 ADT)</t>
  </si>
  <si>
    <t>High volume arterials (&gt;=10,000 ADT)</t>
  </si>
  <si>
    <t>Project Name</t>
  </si>
  <si>
    <t>Reduction Factor (RF) (g/vmt)</t>
  </si>
  <si>
    <t>Length of segment (miles)</t>
  </si>
  <si>
    <t>Average Daily Traffic</t>
  </si>
  <si>
    <t>RF</t>
  </si>
  <si>
    <t xml:space="preserve">Number of Days per Year (days/year) </t>
  </si>
  <si>
    <t>Paving Unpaved Roads or Alleys</t>
  </si>
  <si>
    <t>Road</t>
  </si>
  <si>
    <t>Alley</t>
  </si>
  <si>
    <t>Difference in Emissions Factors (g/Mile)</t>
  </si>
  <si>
    <t>Control Efficiency</t>
  </si>
  <si>
    <t>Number of Days Effective</t>
  </si>
  <si>
    <t>Water</t>
  </si>
  <si>
    <t>Chemical Stabilizers</t>
  </si>
  <si>
    <r>
      <t>Length of segment</t>
    </r>
    <r>
      <rPr>
        <b/>
        <sz val="8"/>
        <rFont val="Arial"/>
        <family val="2"/>
      </rPr>
      <t xml:space="preserve"> (miles)</t>
    </r>
  </si>
  <si>
    <t>Number of Days with Emissions Reductions (days/year)</t>
  </si>
  <si>
    <t>Topsoil Removal</t>
  </si>
  <si>
    <t>Earthmoving</t>
  </si>
  <si>
    <t>Truck Haulage</t>
  </si>
  <si>
    <t>Number of Days with Emissions Reductions</t>
  </si>
  <si>
    <t>Number of Days Effective per Application</t>
  </si>
  <si>
    <t>Number of Applications per Year</t>
  </si>
  <si>
    <t>Daily SOV Miles Replaced (miles/day)</t>
  </si>
  <si>
    <t>Bicycle and Pedestrian</t>
  </si>
  <si>
    <t>Expected Average Daily Bike Traffic</t>
  </si>
  <si>
    <t>Average Auto Occupancy</t>
  </si>
  <si>
    <r>
      <t>Average Trip Length</t>
    </r>
    <r>
      <rPr>
        <b/>
        <sz val="8"/>
        <rFont val="Arial"/>
        <family val="2"/>
      </rPr>
      <t xml:space="preserve"> (miles/trip)</t>
    </r>
  </si>
  <si>
    <t>Particle Size</t>
  </si>
  <si>
    <t>PM10</t>
  </si>
  <si>
    <t>Annual Emissions Reduction (kg/year)</t>
  </si>
  <si>
    <t xml:space="preserve">Emissions Factor: Eext = [ k (sL)0.91 x (W)1.02 ] (1 – P/4N) </t>
  </si>
  <si>
    <t>Emissions Factor  (kg/Mile)</t>
  </si>
  <si>
    <t>Cost Effectiveness ($/kg)</t>
  </si>
  <si>
    <t>PM10 Daily Emissions Reductions</t>
  </si>
  <si>
    <t>PM10 Emissions Factor (kg/mile)</t>
  </si>
  <si>
    <t>Emissions Factor Unpaved (g/mile)</t>
  </si>
  <si>
    <t>Emissions Factor Paved (g/mile)</t>
  </si>
  <si>
    <t>Difference in Emissions Factors (g/mile)</t>
  </si>
  <si>
    <t>Factor to convert from weekday to AADT on arterials</t>
  </si>
  <si>
    <t>Total Project Cost ($)</t>
  </si>
  <si>
    <t>PM10 Emissions Reductions Over Entire Network</t>
  </si>
  <si>
    <t>Single Occupancy Vehicle (SOV) Miles Replaced  ** NOTE: For Average Trip Length use local data, or 1.8 as default</t>
  </si>
  <si>
    <t>If paving shoulders and providing C&amp;G on one side of the road</t>
  </si>
  <si>
    <t>If providing C&amp;G on both sides of a road with paved shoulders</t>
  </si>
  <si>
    <t>If providing C&amp;G on one side of a road with paved shoulders</t>
  </si>
  <si>
    <t>Paving Unpaved Shoulders and/or Providing Curb and Gutter (C&amp;G)</t>
  </si>
  <si>
    <t>Sweeping Alone</t>
  </si>
  <si>
    <t>Emission Factor Used for PM2.5 Contribution</t>
  </si>
  <si>
    <t xml:space="preserve">Annual Emissions Reductions </t>
  </si>
  <si>
    <t xml:space="preserve">Cost/Benefit Analysis </t>
  </si>
  <si>
    <t>Daily Emissions Reductions</t>
  </si>
  <si>
    <t>PM10 Emissions Reductions Over Entire Network (kg)</t>
  </si>
  <si>
    <t>Daily PM10 Emissions Reductions (kg/day)</t>
  </si>
  <si>
    <t>Annual PM10 Emissions Reductions (kg/year)</t>
  </si>
  <si>
    <t>Daily Emissions Reductions (SOV Vehicle Emissions Saved)</t>
  </si>
  <si>
    <t>PM10 Emissions Factor  (kg/mile)</t>
  </si>
  <si>
    <t>Annual Emissions Reductions</t>
  </si>
  <si>
    <t>Annual PM10  Emissions Reductions (kg/year)</t>
  </si>
  <si>
    <t>Cost/Benefit Analysis</t>
  </si>
  <si>
    <t xml:space="preserve"> Annual PM10 Emissions Reductions (Kg/Year)</t>
  </si>
  <si>
    <t>Annual PM2.5 Emissions Reductions (Kg/Year)</t>
  </si>
  <si>
    <t>Construction Dust Suppression</t>
  </si>
  <si>
    <t>Annual PM10 Emissions Reduction</t>
  </si>
  <si>
    <t>Annual PM2.5  Emissions Reductions (kg/year)</t>
  </si>
  <si>
    <t>Daily PM10 Emissions Reductions</t>
  </si>
  <si>
    <t>Daily PM10  Emissions Reductions (kg/day)</t>
  </si>
  <si>
    <t>Annual PM10 Emissions Reductions (Kg/Year)</t>
  </si>
  <si>
    <t>Annual PM2.5 Emissions Reductions (kg/year)</t>
  </si>
  <si>
    <t>Unpaved Road Dust Suppression</t>
  </si>
  <si>
    <t>Number of Days in Averaging Period (N)</t>
  </si>
  <si>
    <t xml:space="preserve">Diesel Retrofits </t>
  </si>
  <si>
    <t>Must be on verified list from the EPA website  http://epa.gov/cleandiesel/verification/verif-list.htm</t>
  </si>
  <si>
    <t>The EPA Diesel Emission Quantifier Tool will be used to estimate emissions reductions http://epa.gov/cleandiesel/quantifier/deq-checklist.htm</t>
  </si>
  <si>
    <t>Fuel Type</t>
  </si>
  <si>
    <t>Amount Reduced per Year(PM2.5, short tons)</t>
  </si>
  <si>
    <t>Capital Cost Effectiveness ($/short ton), Retrofitted Vehicles (PM2.5)</t>
  </si>
  <si>
    <t>Quantifier Results</t>
  </si>
  <si>
    <t>Other pollutants optional</t>
  </si>
  <si>
    <t>Water Trucks</t>
  </si>
  <si>
    <t>Total Project Cost</t>
  </si>
  <si>
    <t>Total Miles to be Cleaned</t>
  </si>
  <si>
    <t>Life of Project (suggest 8 yrs)</t>
  </si>
  <si>
    <t xml:space="preserve">Number of Days Roads are Cleaned (days/year) </t>
  </si>
  <si>
    <t>Daily PM10 Emissions Reductions (Kg/Day)</t>
  </si>
  <si>
    <t>PM10  Reductions Over Entire Network (kg)</t>
  </si>
  <si>
    <t>CMAQ Funds Requested</t>
  </si>
  <si>
    <t>Local Match Funds</t>
  </si>
  <si>
    <t>Total Project Evaluation Score</t>
  </si>
  <si>
    <t>Summary Sheet for Project Evaluation Team</t>
  </si>
  <si>
    <t>Fleet Type</t>
  </si>
  <si>
    <t>Target Fleet</t>
  </si>
  <si>
    <t>Class/Equipment</t>
  </si>
  <si>
    <t>Model Year</t>
  </si>
  <si>
    <t>Year of Retrofit Action</t>
  </si>
  <si>
    <t>Optional</t>
  </si>
  <si>
    <t>Fuel Volume (gal/year)</t>
  </si>
  <si>
    <t>Calc. Fuel Volume (gal/year)</t>
  </si>
  <si>
    <t>Vehicle Miles Traveled (miles/vehicle/year)</t>
  </si>
  <si>
    <t>Idling Hours (hours/vehicle/year)</t>
  </si>
  <si>
    <t>Group</t>
  </si>
  <si>
    <t>Technology Type</t>
  </si>
  <si>
    <t>Technologuy</t>
  </si>
  <si>
    <t>Install  Cost ($ per Vehicle)</t>
  </si>
  <si>
    <t>Unit Cost ($ per Vehicle)</t>
  </si>
  <si>
    <t>Fleet Information</t>
  </si>
  <si>
    <t>Technology Information</t>
  </si>
  <si>
    <t>EPA Awarded Funds</t>
  </si>
  <si>
    <t>Mandatory Cost Share</t>
  </si>
  <si>
    <t>Voluntary Cost Share</t>
  </si>
  <si>
    <t>Leveraged Funds</t>
  </si>
  <si>
    <t>Others</t>
  </si>
  <si>
    <t>Total Cost Effectiveness ($)</t>
  </si>
  <si>
    <t>Fleet_Type</t>
  </si>
  <si>
    <t>On Highway</t>
  </si>
  <si>
    <t>Non Road</t>
  </si>
  <si>
    <t>Target_Fleet_1</t>
  </si>
  <si>
    <t>Target_Fleet_2</t>
  </si>
  <si>
    <t>City/County Vehicle</t>
  </si>
  <si>
    <t>Delivery Truck</t>
  </si>
  <si>
    <t>School Bus</t>
  </si>
  <si>
    <t>Transit Bus</t>
  </si>
  <si>
    <t>Refuse Hauler</t>
  </si>
  <si>
    <t>Emergency Vehicle</t>
  </si>
  <si>
    <t>Long Haul</t>
  </si>
  <si>
    <t>Short Haul</t>
  </si>
  <si>
    <t>Agriculture</t>
  </si>
  <si>
    <t>Construction</t>
  </si>
  <si>
    <t>Ports and Airports</t>
  </si>
  <si>
    <t>Rail</t>
  </si>
  <si>
    <t>Stationary</t>
  </si>
  <si>
    <t>Class 5 (16,001-19,500 lbs)</t>
  </si>
  <si>
    <t>Class 6 (19,501-26,000 lbs)</t>
  </si>
  <si>
    <t>Class 7 (26,001-33,000)</t>
  </si>
  <si>
    <t>Class 8a (33,001-60,000)</t>
  </si>
  <si>
    <t xml:space="preserve">Class 8b (60,001 and over) </t>
  </si>
  <si>
    <t>Select…</t>
  </si>
  <si>
    <t>Dummy</t>
  </si>
  <si>
    <t>Usage Rate (hours/vehicle/year) (Includeds Idling Hours)</t>
  </si>
  <si>
    <t>Horsepower (HP per vehicle)</t>
  </si>
  <si>
    <t>Class_Agr</t>
  </si>
  <si>
    <t>Class_Con</t>
  </si>
  <si>
    <t>Class_Por</t>
  </si>
  <si>
    <t>Class_Rai</t>
  </si>
  <si>
    <t>Class_Sta</t>
  </si>
  <si>
    <t>2-Wheel Tractors</t>
  </si>
  <si>
    <t>Agricultural Mowers</t>
  </si>
  <si>
    <t>Agricultural Tractors</t>
  </si>
  <si>
    <t>Balers</t>
  </si>
  <si>
    <t>Combines</t>
  </si>
  <si>
    <t>Irrigation Sets</t>
  </si>
  <si>
    <t>Logging Equip Fell/Bunch/Skidders</t>
  </si>
  <si>
    <t>Off-Highway Tractors</t>
  </si>
  <si>
    <t>Off-highway Trucks</t>
  </si>
  <si>
    <t>Other Agricultural Equipment</t>
  </si>
  <si>
    <t>Sprayers</t>
  </si>
  <si>
    <t>Swathers</t>
  </si>
  <si>
    <t xml:space="preserve">Tillers &gt; 6 HP </t>
  </si>
  <si>
    <t>Bore/Drill Rigs</t>
  </si>
  <si>
    <t>Cement &amp; Mortar Mixers</t>
  </si>
  <si>
    <t>Concrete/Industrial Saws</t>
  </si>
  <si>
    <t>Cranes</t>
  </si>
  <si>
    <t>Crawler Tractors</t>
  </si>
  <si>
    <t>Crushing/Proc. Equipment</t>
  </si>
  <si>
    <t>Dumpers/Tenders</t>
  </si>
  <si>
    <t>Excavators</t>
  </si>
  <si>
    <t>Forklifts</t>
  </si>
  <si>
    <t>Graders</t>
  </si>
  <si>
    <t>Light Commercial Air Compressors</t>
  </si>
  <si>
    <t>Light Commercial Gas Compressors</t>
  </si>
  <si>
    <t>Light Commercial Generator Sets</t>
  </si>
  <si>
    <t>Light Commercial Pressure Washer</t>
  </si>
  <si>
    <t>Light Commercial Pumps</t>
  </si>
  <si>
    <t>Light Commercial Welders</t>
  </si>
  <si>
    <t>Other Construction Equipment</t>
  </si>
  <si>
    <t>Pavers</t>
  </si>
  <si>
    <t>Paving Equipment</t>
  </si>
  <si>
    <t>Plate Compactors</t>
  </si>
  <si>
    <t>Rollers</t>
  </si>
  <si>
    <t>Rough Terrain Forklifts</t>
  </si>
  <si>
    <t>Rubber Tire Loaders</t>
  </si>
  <si>
    <t>Scrapers</t>
  </si>
  <si>
    <t>Signal Boards</t>
  </si>
  <si>
    <t>Skid Steer Loaders</t>
  </si>
  <si>
    <t>Surfacing Equipment</t>
  </si>
  <si>
    <t>Sweepers/Scrubbers</t>
  </si>
  <si>
    <t>Tampers/Rammers (unused)</t>
  </si>
  <si>
    <t>Tillers &gt; 6 HP</t>
  </si>
  <si>
    <t>Tractors/Loaders/Backhoes</t>
  </si>
  <si>
    <t>Trenchers</t>
  </si>
  <si>
    <t>ACRefrigeration</t>
  </si>
  <si>
    <t>Aerial Lifts</t>
  </si>
  <si>
    <t>Airport Support Equipment</t>
  </si>
  <si>
    <t>Other General Industrial Equipment</t>
  </si>
  <si>
    <t>Other Material Handling Equipment</t>
  </si>
  <si>
    <t>Terminal Tractors</t>
  </si>
  <si>
    <t>Line Haul Locomotive</t>
  </si>
  <si>
    <t>Passenger Locomotive</t>
  </si>
  <si>
    <t>Switch Locomotive</t>
  </si>
  <si>
    <t>Air Compressor</t>
  </si>
  <si>
    <t>Gas Compressor</t>
  </si>
  <si>
    <t>Irrigation</t>
  </si>
  <si>
    <t>Power generation</t>
  </si>
  <si>
    <t>Pump</t>
  </si>
  <si>
    <t>Welding</t>
  </si>
  <si>
    <t>Class_Cit</t>
  </si>
  <si>
    <t>Class_Sch</t>
  </si>
  <si>
    <t>Class_Tra</t>
  </si>
  <si>
    <t>Model_Year</t>
  </si>
  <si>
    <t>Ret_Year</t>
  </si>
  <si>
    <t>Fuel_Type</t>
  </si>
  <si>
    <t>ULSD (15 ppm)</t>
  </si>
  <si>
    <t>LPG</t>
  </si>
  <si>
    <t>LNG</t>
  </si>
  <si>
    <t>Emulsion</t>
  </si>
  <si>
    <t>E85</t>
  </si>
  <si>
    <t>CNG (lbs)</t>
  </si>
  <si>
    <t>CNG (ft3)</t>
  </si>
  <si>
    <t>Biodiesel 5</t>
  </si>
  <si>
    <t>Biodiesel 20</t>
  </si>
  <si>
    <t>Biodiesel 100</t>
  </si>
  <si>
    <t>LSD (500 ppm)</t>
  </si>
  <si>
    <t>HSD (3400 ppm)</t>
  </si>
  <si>
    <t>Tech_Type</t>
  </si>
  <si>
    <t>Advanced Lubricant Technology Strategies</t>
  </si>
  <si>
    <t>Aerodynamic Devices</t>
  </si>
  <si>
    <t>Emissions Control Devices</t>
  </si>
  <si>
    <t>Engine Replacement / Repower</t>
  </si>
  <si>
    <t>Engine and Truck Upgrades</t>
  </si>
  <si>
    <t>Fuel Options</t>
  </si>
  <si>
    <t>Hybrid</t>
  </si>
  <si>
    <t>Idling Control Strategies</t>
  </si>
  <si>
    <t>Speed Management Policy</t>
  </si>
  <si>
    <t>Tire Technology</t>
  </si>
  <si>
    <t>Trailer Strategies</t>
  </si>
  <si>
    <t>Weight Reduction</t>
  </si>
  <si>
    <t>Tech_Adv</t>
  </si>
  <si>
    <t>Tech_Aer</t>
  </si>
  <si>
    <t>Tech_Emi</t>
  </si>
  <si>
    <t>Tech_Rep</t>
  </si>
  <si>
    <t>Tech_Upg</t>
  </si>
  <si>
    <t>Tech_Fue</t>
  </si>
  <si>
    <t>Tech_Hyb</t>
  </si>
  <si>
    <t>Tech_Idl</t>
  </si>
  <si>
    <t>Tech_Spe</t>
  </si>
  <si>
    <t>Tech_Tir</t>
  </si>
  <si>
    <t>Tech_Tra</t>
  </si>
  <si>
    <t>Tech_Wei</t>
  </si>
  <si>
    <t>Low Friction Drive Train Lubricant</t>
  </si>
  <si>
    <t>Low Friction Engine Lubricant</t>
  </si>
  <si>
    <t>Other Advanced Lubricant Technology Strategies</t>
  </si>
  <si>
    <t>Aero profile tractor</t>
  </si>
  <si>
    <t>Cab Side Fairing</t>
  </si>
  <si>
    <t>Cab aerodynamic mirrors</t>
  </si>
  <si>
    <t>Cab front air dam front bumper</t>
  </si>
  <si>
    <t>Cab over engine tractor</t>
  </si>
  <si>
    <t>Cab roof deflector</t>
  </si>
  <si>
    <t>Cab roof fairing</t>
  </si>
  <si>
    <t>Flatbed trailer tarps</t>
  </si>
  <si>
    <t>Integrated cab roof fairing</t>
  </si>
  <si>
    <t>Trailer Bubble</t>
  </si>
  <si>
    <t>Trailer Tails</t>
  </si>
  <si>
    <t>Trailer gap 35 in. or less</t>
  </si>
  <si>
    <t>Trailer gap 44 in.-36 in.</t>
  </si>
  <si>
    <t>Trailer side skirts</t>
  </si>
  <si>
    <t>Compressed Natural Gas (CNG) Replacement</t>
  </si>
  <si>
    <t>Diesel Oxidation Catalyst</t>
  </si>
  <si>
    <t>Diesel Oxidation Catalyst + B100</t>
  </si>
  <si>
    <t>Diesel Oxidation Catalyst + B20</t>
  </si>
  <si>
    <t>Diesel Oxidation Catalyst + Closed Crankcase Ventilation</t>
  </si>
  <si>
    <t>Diesel Oxidation Catalyst + Closed Crankcase Ventilation + B100</t>
  </si>
  <si>
    <t>Diesel Oxidation Catalyst + Closed Crankcase Ventilation + B20</t>
  </si>
  <si>
    <t>Diesel Oxidation Catalyst + Closed Crankcase Ventilation + ULSD</t>
  </si>
  <si>
    <t>Diesel Oxidation Catalyst + ULSD</t>
  </si>
  <si>
    <t>Diesel Particulate Filter</t>
  </si>
  <si>
    <t>Diesel Particulate Filter + Closed Crankcase Ventilation</t>
  </si>
  <si>
    <t>Diesel Particulate Filter + ULSD</t>
  </si>
  <si>
    <t>Exhaust Gas Recirculation + Diesel Particulate Filter</t>
  </si>
  <si>
    <t>Hybrid Electric Replacement with Diesel Particulate Filter</t>
  </si>
  <si>
    <t>Lean NOx cataylst / Diesel Particulate Filter</t>
  </si>
  <si>
    <t>Other Emissions Control Devices</t>
  </si>
  <si>
    <t>Partial Flow Filter</t>
  </si>
  <si>
    <t>Recalibration</t>
  </si>
  <si>
    <t>Selective Catalytic reduction</t>
  </si>
  <si>
    <t>Engine Repower</t>
  </si>
  <si>
    <t>Engine Replacement</t>
  </si>
  <si>
    <t>Direct Drive</t>
  </si>
  <si>
    <t>Single Axle vs. Double</t>
  </si>
  <si>
    <t>Biodiesel (B100)</t>
  </si>
  <si>
    <t>Biodiesel (B20)</t>
  </si>
  <si>
    <t>Compressed Natural Gas</t>
  </si>
  <si>
    <t>Liquid Natural Gas</t>
  </si>
  <si>
    <t>Ultra Low Sulfur Diesel (ULSD)</t>
  </si>
  <si>
    <t>Auxiliary Power Unit</t>
  </si>
  <si>
    <t>Direct Fired Heater</t>
  </si>
  <si>
    <t>Double Drivers</t>
  </si>
  <si>
    <t>Driver Tag Teams</t>
  </si>
  <si>
    <t>Engine Shutdown</t>
  </si>
  <si>
    <t>Other Idling Control Strategies</t>
  </si>
  <si>
    <t>Truck Stop Electrification</t>
  </si>
  <si>
    <t>55 mph</t>
  </si>
  <si>
    <t>56 mph</t>
  </si>
  <si>
    <t>57 mph</t>
  </si>
  <si>
    <t>58 mph</t>
  </si>
  <si>
    <t>59 mph</t>
  </si>
  <si>
    <t>60 mph</t>
  </si>
  <si>
    <t>61 mph</t>
  </si>
  <si>
    <t>62 mph</t>
  </si>
  <si>
    <t>63 mph</t>
  </si>
  <si>
    <t>64 mph</t>
  </si>
  <si>
    <t>65 mph</t>
  </si>
  <si>
    <t>Automatic Tire Inflation</t>
  </si>
  <si>
    <t>Other Fuel Efficient Tire</t>
  </si>
  <si>
    <t>Single Wide Tires</t>
  </si>
  <si>
    <t>45 Foot Trailer</t>
  </si>
  <si>
    <t>48 Foot Trailer</t>
  </si>
  <si>
    <t>53 Foot Trailer</t>
  </si>
  <si>
    <t>Double</t>
  </si>
  <si>
    <t>Rocky Mountain Double</t>
  </si>
  <si>
    <t>Triple</t>
  </si>
  <si>
    <t>Turnpike Double</t>
  </si>
  <si>
    <t>100 lbs</t>
  </si>
  <si>
    <t>1000 lbs</t>
  </si>
  <si>
    <t>500 lbs</t>
  </si>
  <si>
    <t>5000 lbs</t>
  </si>
  <si>
    <t>High Value</t>
  </si>
  <si>
    <t>Low Value</t>
  </si>
  <si>
    <t>Mid Value</t>
  </si>
  <si>
    <t>Example A</t>
  </si>
  <si>
    <t>Example B</t>
  </si>
  <si>
    <t>Example C Road 1</t>
  </si>
  <si>
    <t>Example C Road 2</t>
  </si>
  <si>
    <t>Example C Road 3</t>
  </si>
  <si>
    <t>Example C Road 4</t>
  </si>
  <si>
    <t>Chip Sealing Unpaved Roads or Alleys</t>
  </si>
  <si>
    <t>Chip Seaing Control Efficiency</t>
  </si>
  <si>
    <t>Chip Sealing Emissions Factor (g/mile)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</si>
</sst>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"/>
    <numFmt numFmtId="167" formatCode="0.0"/>
  </numFmts>
  <fonts count="2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vertAlign val="subscript"/>
      <sz val="8"/>
      <name val="Arial"/>
      <family val="2"/>
    </font>
    <font>
      <b/>
      <sz val="11"/>
      <color rgb="FFF5750B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9" tint="-0.499984740745262"/>
      <name val="Arial"/>
      <family val="2"/>
    </font>
    <font>
      <i/>
      <sz val="10"/>
      <name val="Arial"/>
      <family val="2"/>
    </font>
    <font>
      <sz val="8"/>
      <color rgb="FFF5750B"/>
      <name val="Arial"/>
      <family val="2"/>
    </font>
    <font>
      <b/>
      <sz val="8"/>
      <color rgb="FFF5750B"/>
      <name val="Arial"/>
      <family val="2"/>
    </font>
    <font>
      <sz val="11"/>
      <color rgb="FFF5750B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4" borderId="4" applyNumberFormat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9" fontId="3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Alignment="1"/>
    <xf numFmtId="43" fontId="3" fillId="2" borderId="0" xfId="1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2" borderId="0" xfId="0" applyFill="1" applyBorder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5" fillId="3" borderId="1" xfId="2" applyBorder="1" applyAlignment="1">
      <alignment horizontal="center"/>
    </xf>
    <xf numFmtId="0" fontId="0" fillId="0" borderId="0" xfId="0" applyBorder="1"/>
    <xf numFmtId="0" fontId="3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5" fillId="3" borderId="1" xfId="2" applyBorder="1" applyAlignment="1">
      <alignment horizontal="center"/>
    </xf>
    <xf numFmtId="43" fontId="5" fillId="3" borderId="1" xfId="2" applyNumberFormat="1" applyBorder="1" applyAlignment="1">
      <alignment horizontal="center"/>
    </xf>
    <xf numFmtId="43" fontId="6" fillId="4" borderId="4" xfId="3" applyNumberFormat="1" applyAlignment="1">
      <alignment horizontal="center"/>
    </xf>
    <xf numFmtId="164" fontId="5" fillId="3" borderId="1" xfId="2" applyNumberFormat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164" fontId="5" fillId="3" borderId="1" xfId="2" applyNumberForma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1" applyNumberFormat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0" fontId="6" fillId="4" borderId="4" xfId="3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6" fillId="4" borderId="1" xfId="3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3" fontId="6" fillId="4" borderId="1" xfId="3" applyNumberFormat="1" applyBorder="1" applyAlignment="1">
      <alignment horizontal="center"/>
    </xf>
    <xf numFmtId="2" fontId="6" fillId="4" borderId="1" xfId="3" applyNumberFormat="1" applyBorder="1" applyAlignment="1">
      <alignment horizontal="center"/>
    </xf>
    <xf numFmtId="9" fontId="6" fillId="4" borderId="1" xfId="3" applyNumberFormat="1" applyBorder="1" applyAlignment="1">
      <alignment horizontal="center"/>
    </xf>
    <xf numFmtId="44" fontId="6" fillId="4" borderId="1" xfId="3" applyNumberForma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/>
    <xf numFmtId="0" fontId="3" fillId="2" borderId="0" xfId="0" applyFont="1" applyFill="1" applyBorder="1" applyAlignment="1">
      <alignment horizontal="center"/>
    </xf>
    <xf numFmtId="0" fontId="5" fillId="3" borderId="1" xfId="2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6" fillId="4" borderId="1" xfId="3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4" borderId="1" xfId="3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5" fillId="3" borderId="1" xfId="2" applyNumberFormat="1" applyBorder="1" applyAlignment="1">
      <alignment horizontal="center"/>
    </xf>
    <xf numFmtId="0" fontId="6" fillId="4" borderId="1" xfId="3" applyNumberForma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6" fillId="4" borderId="1" xfId="3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3" borderId="1" xfId="2" applyNumberFormat="1" applyBorder="1" applyAlignment="1">
      <alignment horizontal="center"/>
    </xf>
    <xf numFmtId="43" fontId="8" fillId="4" borderId="1" xfId="3" applyNumberFormat="1" applyFont="1" applyBorder="1" applyAlignment="1">
      <alignment horizontal="center"/>
    </xf>
    <xf numFmtId="0" fontId="8" fillId="4" borderId="1" xfId="3" applyFont="1" applyBorder="1" applyAlignment="1">
      <alignment horizontal="center"/>
    </xf>
    <xf numFmtId="43" fontId="8" fillId="4" borderId="4" xfId="3" applyNumberFormat="1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0" borderId="0" xfId="0" applyFont="1"/>
    <xf numFmtId="0" fontId="9" fillId="0" borderId="9" xfId="0" applyFont="1" applyBorder="1" applyAlignment="1">
      <alignment horizontal="center" vertical="center" wrapText="1"/>
    </xf>
    <xf numFmtId="0" fontId="11" fillId="0" borderId="0" xfId="0" applyFont="1"/>
    <xf numFmtId="0" fontId="2" fillId="2" borderId="0" xfId="4" applyFont="1" applyFill="1" applyAlignment="1">
      <alignment horizontal="left"/>
    </xf>
    <xf numFmtId="0" fontId="3" fillId="2" borderId="0" xfId="4" applyFont="1" applyFill="1" applyAlignment="1">
      <alignment horizontal="center"/>
    </xf>
    <xf numFmtId="0" fontId="3" fillId="2" borderId="1" xfId="4" applyFont="1" applyFill="1" applyBorder="1" applyAlignment="1">
      <alignment horizontal="center"/>
    </xf>
    <xf numFmtId="0" fontId="2" fillId="2" borderId="1" xfId="4" applyFont="1" applyFill="1" applyBorder="1" applyAlignment="1">
      <alignment horizontal="center" wrapText="1"/>
    </xf>
    <xf numFmtId="0" fontId="2" fillId="2" borderId="0" xfId="4" applyFont="1" applyFill="1" applyAlignment="1">
      <alignment horizontal="center"/>
    </xf>
    <xf numFmtId="0" fontId="1" fillId="2" borderId="0" xfId="4" applyFill="1"/>
    <xf numFmtId="0" fontId="1" fillId="2" borderId="0" xfId="4" applyFill="1" applyAlignment="1">
      <alignment horizontal="center"/>
    </xf>
    <xf numFmtId="0" fontId="3" fillId="2" borderId="0" xfId="4" applyFont="1" applyFill="1" applyAlignment="1">
      <alignment horizontal="center" wrapText="1"/>
    </xf>
    <xf numFmtId="0" fontId="3" fillId="2" borderId="0" xfId="4" applyFont="1" applyFill="1" applyAlignment="1"/>
    <xf numFmtId="43" fontId="3" fillId="2" borderId="1" xfId="1" applyFont="1" applyFill="1" applyBorder="1" applyAlignment="1">
      <alignment horizontal="center"/>
    </xf>
    <xf numFmtId="165" fontId="3" fillId="2" borderId="0" xfId="1" applyNumberFormat="1" applyFont="1" applyFill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3" fontId="2" fillId="2" borderId="0" xfId="1" applyFont="1" applyFill="1" applyBorder="1" applyAlignment="1">
      <alignment horizontal="center"/>
    </xf>
    <xf numFmtId="43" fontId="3" fillId="2" borderId="0" xfId="4" applyNumberFormat="1" applyFont="1" applyFill="1" applyBorder="1" applyAlignment="1">
      <alignment horizontal="center"/>
    </xf>
    <xf numFmtId="9" fontId="13" fillId="2" borderId="1" xfId="4" applyNumberFormat="1" applyFont="1" applyFill="1" applyBorder="1" applyAlignment="1">
      <alignment horizontal="center"/>
    </xf>
    <xf numFmtId="2" fontId="12" fillId="2" borderId="1" xfId="4" applyNumberFormat="1" applyFont="1" applyFill="1" applyBorder="1" applyAlignment="1">
      <alignment horizontal="center"/>
    </xf>
    <xf numFmtId="2" fontId="13" fillId="2" borderId="1" xfId="4" applyNumberFormat="1" applyFont="1" applyFill="1" applyBorder="1" applyAlignment="1">
      <alignment horizontal="center"/>
    </xf>
    <xf numFmtId="43" fontId="14" fillId="4" borderId="4" xfId="3" applyNumberFormat="1" applyFont="1" applyAlignment="1">
      <alignment horizontal="center"/>
    </xf>
    <xf numFmtId="43" fontId="13" fillId="5" borderId="1" xfId="4" applyNumberFormat="1" applyFont="1" applyFill="1" applyBorder="1" applyAlignment="1">
      <alignment horizontal="center"/>
    </xf>
    <xf numFmtId="43" fontId="2" fillId="5" borderId="1" xfId="1" applyFont="1" applyFill="1" applyBorder="1" applyAlignment="1">
      <alignment horizontal="center"/>
    </xf>
    <xf numFmtId="43" fontId="3" fillId="5" borderId="1" xfId="1" applyFont="1" applyFill="1" applyBorder="1" applyAlignment="1">
      <alignment horizontal="center"/>
    </xf>
    <xf numFmtId="43" fontId="13" fillId="2" borderId="1" xfId="1" applyFont="1" applyFill="1" applyBorder="1" applyAlignment="1">
      <alignment horizontal="center"/>
    </xf>
    <xf numFmtId="43" fontId="13" fillId="5" borderId="1" xfId="6" applyNumberFormat="1" applyFont="1" applyFill="1" applyBorder="1" applyAlignment="1">
      <alignment horizontal="center"/>
    </xf>
    <xf numFmtId="43" fontId="13" fillId="0" borderId="1" xfId="1" applyFont="1" applyFill="1" applyBorder="1" applyAlignment="1">
      <alignment horizontal="center"/>
    </xf>
    <xf numFmtId="0" fontId="12" fillId="2" borderId="1" xfId="5" applyNumberFormat="1" applyFont="1" applyFill="1" applyBorder="1" applyAlignment="1">
      <alignment horizontal="center"/>
    </xf>
    <xf numFmtId="0" fontId="6" fillId="6" borderId="1" xfId="3" applyNumberFormat="1" applyFill="1" applyBorder="1" applyAlignment="1">
      <alignment horizontal="center"/>
    </xf>
    <xf numFmtId="43" fontId="6" fillId="6" borderId="1" xfId="3" applyNumberFormat="1" applyFill="1" applyBorder="1" applyAlignment="1">
      <alignment horizontal="center"/>
    </xf>
    <xf numFmtId="0" fontId="0" fillId="6" borderId="0" xfId="0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NumberFormat="1"/>
    <xf numFmtId="0" fontId="2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0" borderId="1" xfId="2" applyNumberFormat="1" applyFont="1" applyFill="1" applyBorder="1" applyAlignment="1">
      <alignment horizontal="center" vertical="center"/>
    </xf>
    <xf numFmtId="0" fontId="0" fillId="0" borderId="0" xfId="0" applyFont="1"/>
    <xf numFmtId="0" fontId="16" fillId="0" borderId="0" xfId="0" applyFont="1"/>
    <xf numFmtId="0" fontId="2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5" fillId="3" borderId="1" xfId="2" applyNumberFormat="1" applyBorder="1" applyAlignment="1">
      <alignment horizontal="left"/>
    </xf>
    <xf numFmtId="7" fontId="5" fillId="3" borderId="1" xfId="2" applyNumberFormat="1" applyBorder="1" applyAlignment="1">
      <alignment horizontal="left"/>
    </xf>
    <xf numFmtId="7" fontId="15" fillId="3" borderId="1" xfId="2" applyNumberFormat="1" applyFont="1" applyBorder="1" applyAlignment="1">
      <alignment horizontal="left"/>
    </xf>
    <xf numFmtId="0" fontId="5" fillId="3" borderId="1" xfId="2" applyNumberFormat="1" applyBorder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43" fontId="17" fillId="6" borderId="1" xfId="2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8" fillId="6" borderId="1" xfId="2" applyFont="1" applyFill="1" applyBorder="1" applyAlignment="1">
      <alignment horizontal="center"/>
    </xf>
    <xf numFmtId="43" fontId="17" fillId="6" borderId="1" xfId="2" applyNumberFormat="1" applyFont="1" applyFill="1" applyBorder="1" applyAlignment="1">
      <alignment horizontal="center" vertical="center"/>
    </xf>
    <xf numFmtId="0" fontId="17" fillId="6" borderId="1" xfId="2" applyFont="1" applyFill="1" applyBorder="1" applyAlignment="1">
      <alignment horizontal="center"/>
    </xf>
    <xf numFmtId="43" fontId="17" fillId="6" borderId="1" xfId="2" applyNumberFormat="1" applyFont="1" applyFill="1" applyBorder="1" applyAlignment="1">
      <alignment horizontal="left"/>
    </xf>
    <xf numFmtId="0" fontId="19" fillId="6" borderId="1" xfId="2" applyFont="1" applyFill="1" applyBorder="1" applyAlignment="1">
      <alignment horizontal="center"/>
    </xf>
    <xf numFmtId="2" fontId="8" fillId="4" borderId="1" xfId="3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6" fontId="6" fillId="4" borderId="1" xfId="3" applyNumberForma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7" fontId="6" fillId="4" borderId="1" xfId="3" applyNumberForma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5" fillId="3" borderId="2" xfId="2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15" fillId="0" borderId="7" xfId="2" applyNumberFormat="1" applyFont="1" applyFill="1" applyBorder="1" applyAlignment="1">
      <alignment horizontal="center" vertical="center"/>
    </xf>
    <xf numFmtId="0" fontId="15" fillId="0" borderId="10" xfId="2" applyNumberFormat="1" applyFont="1" applyFill="1" applyBorder="1" applyAlignment="1">
      <alignment horizontal="center" vertical="center"/>
    </xf>
    <xf numFmtId="0" fontId="15" fillId="0" borderId="8" xfId="2" applyNumberFormat="1" applyFont="1" applyFill="1" applyBorder="1" applyAlignment="1">
      <alignment horizontal="center" vertical="center"/>
    </xf>
    <xf numFmtId="0" fontId="15" fillId="0" borderId="2" xfId="2" applyNumberFormat="1" applyFont="1" applyFill="1" applyBorder="1" applyAlignment="1">
      <alignment horizontal="left" vertical="center"/>
    </xf>
    <xf numFmtId="0" fontId="15" fillId="0" borderId="3" xfId="2" applyNumberFormat="1" applyFont="1" applyFill="1" applyBorder="1" applyAlignment="1">
      <alignment horizontal="left" vertical="center"/>
    </xf>
  </cellXfs>
  <cellStyles count="7">
    <cellStyle name="Calculation" xfId="3" builtinId="22"/>
    <cellStyle name="Comma" xfId="1" builtinId="3"/>
    <cellStyle name="Currency 2" xfId="5"/>
    <cellStyle name="Good" xfId="2" builtinId="26"/>
    <cellStyle name="Normal" xfId="0" builtinId="0"/>
    <cellStyle name="Normal 2" xfId="4"/>
    <cellStyle name="Percent 2" xfId="6"/>
  </cellStyles>
  <dxfs count="0"/>
  <tableStyles count="0" defaultTableStyle="TableStyleMedium2" defaultPivotStyle="PivotStyleLight16"/>
  <colors>
    <mruColors>
      <color rgb="FFF5750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zoomScaleNormal="100" workbookViewId="0">
      <selection sqref="A1:J28"/>
    </sheetView>
  </sheetViews>
  <sheetFormatPr defaultRowHeight="11.25" x14ac:dyDescent="0.2"/>
  <cols>
    <col min="1" max="1" width="16.28515625" style="1" customWidth="1"/>
    <col min="2" max="2" width="15.28515625" style="1" customWidth="1"/>
    <col min="3" max="3" width="2.28515625" style="1" customWidth="1"/>
    <col min="4" max="4" width="16.42578125" style="1" customWidth="1"/>
    <col min="5" max="5" width="2.28515625" style="1" customWidth="1"/>
    <col min="6" max="6" width="19.5703125" style="1" customWidth="1"/>
    <col min="7" max="7" width="2.28515625" style="1" customWidth="1"/>
    <col min="8" max="8" width="16" style="1" customWidth="1"/>
    <col min="9" max="9" width="2.28515625" style="1" customWidth="1"/>
    <col min="10" max="10" width="18.42578125" style="1" customWidth="1"/>
    <col min="11" max="17" width="9.140625" style="1"/>
    <col min="18" max="18" width="9.140625" style="1" customWidth="1"/>
    <col min="19" max="256" width="9.140625" style="1"/>
    <col min="257" max="257" width="13.28515625" style="1" customWidth="1"/>
    <col min="258" max="258" width="19.7109375" style="1" customWidth="1"/>
    <col min="259" max="259" width="2.28515625" style="1" customWidth="1"/>
    <col min="260" max="260" width="25.85546875" style="1" customWidth="1"/>
    <col min="261" max="261" width="2.28515625" style="1" customWidth="1"/>
    <col min="262" max="262" width="25.85546875" style="1" customWidth="1"/>
    <col min="263" max="263" width="2.28515625" style="1" customWidth="1"/>
    <col min="264" max="264" width="15.5703125" style="1" customWidth="1"/>
    <col min="265" max="265" width="2.28515625" style="1" customWidth="1"/>
    <col min="266" max="266" width="16.85546875" style="1" customWidth="1"/>
    <col min="267" max="512" width="9.140625" style="1"/>
    <col min="513" max="513" width="13.28515625" style="1" customWidth="1"/>
    <col min="514" max="514" width="19.7109375" style="1" customWidth="1"/>
    <col min="515" max="515" width="2.28515625" style="1" customWidth="1"/>
    <col min="516" max="516" width="25.85546875" style="1" customWidth="1"/>
    <col min="517" max="517" width="2.28515625" style="1" customWidth="1"/>
    <col min="518" max="518" width="25.85546875" style="1" customWidth="1"/>
    <col min="519" max="519" width="2.28515625" style="1" customWidth="1"/>
    <col min="520" max="520" width="15.5703125" style="1" customWidth="1"/>
    <col min="521" max="521" width="2.28515625" style="1" customWidth="1"/>
    <col min="522" max="522" width="16.85546875" style="1" customWidth="1"/>
    <col min="523" max="768" width="9.140625" style="1"/>
    <col min="769" max="769" width="13.28515625" style="1" customWidth="1"/>
    <col min="770" max="770" width="19.7109375" style="1" customWidth="1"/>
    <col min="771" max="771" width="2.28515625" style="1" customWidth="1"/>
    <col min="772" max="772" width="25.85546875" style="1" customWidth="1"/>
    <col min="773" max="773" width="2.28515625" style="1" customWidth="1"/>
    <col min="774" max="774" width="25.85546875" style="1" customWidth="1"/>
    <col min="775" max="775" width="2.28515625" style="1" customWidth="1"/>
    <col min="776" max="776" width="15.5703125" style="1" customWidth="1"/>
    <col min="777" max="777" width="2.28515625" style="1" customWidth="1"/>
    <col min="778" max="778" width="16.85546875" style="1" customWidth="1"/>
    <col min="779" max="1024" width="9.140625" style="1"/>
    <col min="1025" max="1025" width="13.28515625" style="1" customWidth="1"/>
    <col min="1026" max="1026" width="19.7109375" style="1" customWidth="1"/>
    <col min="1027" max="1027" width="2.28515625" style="1" customWidth="1"/>
    <col min="1028" max="1028" width="25.85546875" style="1" customWidth="1"/>
    <col min="1029" max="1029" width="2.28515625" style="1" customWidth="1"/>
    <col min="1030" max="1030" width="25.85546875" style="1" customWidth="1"/>
    <col min="1031" max="1031" width="2.28515625" style="1" customWidth="1"/>
    <col min="1032" max="1032" width="15.5703125" style="1" customWidth="1"/>
    <col min="1033" max="1033" width="2.28515625" style="1" customWidth="1"/>
    <col min="1034" max="1034" width="16.85546875" style="1" customWidth="1"/>
    <col min="1035" max="1280" width="9.140625" style="1"/>
    <col min="1281" max="1281" width="13.28515625" style="1" customWidth="1"/>
    <col min="1282" max="1282" width="19.7109375" style="1" customWidth="1"/>
    <col min="1283" max="1283" width="2.28515625" style="1" customWidth="1"/>
    <col min="1284" max="1284" width="25.85546875" style="1" customWidth="1"/>
    <col min="1285" max="1285" width="2.28515625" style="1" customWidth="1"/>
    <col min="1286" max="1286" width="25.85546875" style="1" customWidth="1"/>
    <col min="1287" max="1287" width="2.28515625" style="1" customWidth="1"/>
    <col min="1288" max="1288" width="15.5703125" style="1" customWidth="1"/>
    <col min="1289" max="1289" width="2.28515625" style="1" customWidth="1"/>
    <col min="1290" max="1290" width="16.85546875" style="1" customWidth="1"/>
    <col min="1291" max="1536" width="9.140625" style="1"/>
    <col min="1537" max="1537" width="13.28515625" style="1" customWidth="1"/>
    <col min="1538" max="1538" width="19.7109375" style="1" customWidth="1"/>
    <col min="1539" max="1539" width="2.28515625" style="1" customWidth="1"/>
    <col min="1540" max="1540" width="25.85546875" style="1" customWidth="1"/>
    <col min="1541" max="1541" width="2.28515625" style="1" customWidth="1"/>
    <col min="1542" max="1542" width="25.85546875" style="1" customWidth="1"/>
    <col min="1543" max="1543" width="2.28515625" style="1" customWidth="1"/>
    <col min="1544" max="1544" width="15.5703125" style="1" customWidth="1"/>
    <col min="1545" max="1545" width="2.28515625" style="1" customWidth="1"/>
    <col min="1546" max="1546" width="16.85546875" style="1" customWidth="1"/>
    <col min="1547" max="1792" width="9.140625" style="1"/>
    <col min="1793" max="1793" width="13.28515625" style="1" customWidth="1"/>
    <col min="1794" max="1794" width="19.7109375" style="1" customWidth="1"/>
    <col min="1795" max="1795" width="2.28515625" style="1" customWidth="1"/>
    <col min="1796" max="1796" width="25.85546875" style="1" customWidth="1"/>
    <col min="1797" max="1797" width="2.28515625" style="1" customWidth="1"/>
    <col min="1798" max="1798" width="25.85546875" style="1" customWidth="1"/>
    <col min="1799" max="1799" width="2.28515625" style="1" customWidth="1"/>
    <col min="1800" max="1800" width="15.5703125" style="1" customWidth="1"/>
    <col min="1801" max="1801" width="2.28515625" style="1" customWidth="1"/>
    <col min="1802" max="1802" width="16.85546875" style="1" customWidth="1"/>
    <col min="1803" max="2048" width="9.140625" style="1"/>
    <col min="2049" max="2049" width="13.28515625" style="1" customWidth="1"/>
    <col min="2050" max="2050" width="19.7109375" style="1" customWidth="1"/>
    <col min="2051" max="2051" width="2.28515625" style="1" customWidth="1"/>
    <col min="2052" max="2052" width="25.85546875" style="1" customWidth="1"/>
    <col min="2053" max="2053" width="2.28515625" style="1" customWidth="1"/>
    <col min="2054" max="2054" width="25.85546875" style="1" customWidth="1"/>
    <col min="2055" max="2055" width="2.28515625" style="1" customWidth="1"/>
    <col min="2056" max="2056" width="15.5703125" style="1" customWidth="1"/>
    <col min="2057" max="2057" width="2.28515625" style="1" customWidth="1"/>
    <col min="2058" max="2058" width="16.85546875" style="1" customWidth="1"/>
    <col min="2059" max="2304" width="9.140625" style="1"/>
    <col min="2305" max="2305" width="13.28515625" style="1" customWidth="1"/>
    <col min="2306" max="2306" width="19.7109375" style="1" customWidth="1"/>
    <col min="2307" max="2307" width="2.28515625" style="1" customWidth="1"/>
    <col min="2308" max="2308" width="25.85546875" style="1" customWidth="1"/>
    <col min="2309" max="2309" width="2.28515625" style="1" customWidth="1"/>
    <col min="2310" max="2310" width="25.85546875" style="1" customWidth="1"/>
    <col min="2311" max="2311" width="2.28515625" style="1" customWidth="1"/>
    <col min="2312" max="2312" width="15.5703125" style="1" customWidth="1"/>
    <col min="2313" max="2313" width="2.28515625" style="1" customWidth="1"/>
    <col min="2314" max="2314" width="16.85546875" style="1" customWidth="1"/>
    <col min="2315" max="2560" width="9.140625" style="1"/>
    <col min="2561" max="2561" width="13.28515625" style="1" customWidth="1"/>
    <col min="2562" max="2562" width="19.7109375" style="1" customWidth="1"/>
    <col min="2563" max="2563" width="2.28515625" style="1" customWidth="1"/>
    <col min="2564" max="2564" width="25.85546875" style="1" customWidth="1"/>
    <col min="2565" max="2565" width="2.28515625" style="1" customWidth="1"/>
    <col min="2566" max="2566" width="25.85546875" style="1" customWidth="1"/>
    <col min="2567" max="2567" width="2.28515625" style="1" customWidth="1"/>
    <col min="2568" max="2568" width="15.5703125" style="1" customWidth="1"/>
    <col min="2569" max="2569" width="2.28515625" style="1" customWidth="1"/>
    <col min="2570" max="2570" width="16.85546875" style="1" customWidth="1"/>
    <col min="2571" max="2816" width="9.140625" style="1"/>
    <col min="2817" max="2817" width="13.28515625" style="1" customWidth="1"/>
    <col min="2818" max="2818" width="19.7109375" style="1" customWidth="1"/>
    <col min="2819" max="2819" width="2.28515625" style="1" customWidth="1"/>
    <col min="2820" max="2820" width="25.85546875" style="1" customWidth="1"/>
    <col min="2821" max="2821" width="2.28515625" style="1" customWidth="1"/>
    <col min="2822" max="2822" width="25.85546875" style="1" customWidth="1"/>
    <col min="2823" max="2823" width="2.28515625" style="1" customWidth="1"/>
    <col min="2824" max="2824" width="15.5703125" style="1" customWidth="1"/>
    <col min="2825" max="2825" width="2.28515625" style="1" customWidth="1"/>
    <col min="2826" max="2826" width="16.85546875" style="1" customWidth="1"/>
    <col min="2827" max="3072" width="9.140625" style="1"/>
    <col min="3073" max="3073" width="13.28515625" style="1" customWidth="1"/>
    <col min="3074" max="3074" width="19.7109375" style="1" customWidth="1"/>
    <col min="3075" max="3075" width="2.28515625" style="1" customWidth="1"/>
    <col min="3076" max="3076" width="25.85546875" style="1" customWidth="1"/>
    <col min="3077" max="3077" width="2.28515625" style="1" customWidth="1"/>
    <col min="3078" max="3078" width="25.85546875" style="1" customWidth="1"/>
    <col min="3079" max="3079" width="2.28515625" style="1" customWidth="1"/>
    <col min="3080" max="3080" width="15.5703125" style="1" customWidth="1"/>
    <col min="3081" max="3081" width="2.28515625" style="1" customWidth="1"/>
    <col min="3082" max="3082" width="16.85546875" style="1" customWidth="1"/>
    <col min="3083" max="3328" width="9.140625" style="1"/>
    <col min="3329" max="3329" width="13.28515625" style="1" customWidth="1"/>
    <col min="3330" max="3330" width="19.7109375" style="1" customWidth="1"/>
    <col min="3331" max="3331" width="2.28515625" style="1" customWidth="1"/>
    <col min="3332" max="3332" width="25.85546875" style="1" customWidth="1"/>
    <col min="3333" max="3333" width="2.28515625" style="1" customWidth="1"/>
    <col min="3334" max="3334" width="25.85546875" style="1" customWidth="1"/>
    <col min="3335" max="3335" width="2.28515625" style="1" customWidth="1"/>
    <col min="3336" max="3336" width="15.5703125" style="1" customWidth="1"/>
    <col min="3337" max="3337" width="2.28515625" style="1" customWidth="1"/>
    <col min="3338" max="3338" width="16.85546875" style="1" customWidth="1"/>
    <col min="3339" max="3584" width="9.140625" style="1"/>
    <col min="3585" max="3585" width="13.28515625" style="1" customWidth="1"/>
    <col min="3586" max="3586" width="19.7109375" style="1" customWidth="1"/>
    <col min="3587" max="3587" width="2.28515625" style="1" customWidth="1"/>
    <col min="3588" max="3588" width="25.85546875" style="1" customWidth="1"/>
    <col min="3589" max="3589" width="2.28515625" style="1" customWidth="1"/>
    <col min="3590" max="3590" width="25.85546875" style="1" customWidth="1"/>
    <col min="3591" max="3591" width="2.28515625" style="1" customWidth="1"/>
    <col min="3592" max="3592" width="15.5703125" style="1" customWidth="1"/>
    <col min="3593" max="3593" width="2.28515625" style="1" customWidth="1"/>
    <col min="3594" max="3594" width="16.85546875" style="1" customWidth="1"/>
    <col min="3595" max="3840" width="9.140625" style="1"/>
    <col min="3841" max="3841" width="13.28515625" style="1" customWidth="1"/>
    <col min="3842" max="3842" width="19.7109375" style="1" customWidth="1"/>
    <col min="3843" max="3843" width="2.28515625" style="1" customWidth="1"/>
    <col min="3844" max="3844" width="25.85546875" style="1" customWidth="1"/>
    <col min="3845" max="3845" width="2.28515625" style="1" customWidth="1"/>
    <col min="3846" max="3846" width="25.85546875" style="1" customWidth="1"/>
    <col min="3847" max="3847" width="2.28515625" style="1" customWidth="1"/>
    <col min="3848" max="3848" width="15.5703125" style="1" customWidth="1"/>
    <col min="3849" max="3849" width="2.28515625" style="1" customWidth="1"/>
    <col min="3850" max="3850" width="16.85546875" style="1" customWidth="1"/>
    <col min="3851" max="4096" width="9.140625" style="1"/>
    <col min="4097" max="4097" width="13.28515625" style="1" customWidth="1"/>
    <col min="4098" max="4098" width="19.7109375" style="1" customWidth="1"/>
    <col min="4099" max="4099" width="2.28515625" style="1" customWidth="1"/>
    <col min="4100" max="4100" width="25.85546875" style="1" customWidth="1"/>
    <col min="4101" max="4101" width="2.28515625" style="1" customWidth="1"/>
    <col min="4102" max="4102" width="25.85546875" style="1" customWidth="1"/>
    <col min="4103" max="4103" width="2.28515625" style="1" customWidth="1"/>
    <col min="4104" max="4104" width="15.5703125" style="1" customWidth="1"/>
    <col min="4105" max="4105" width="2.28515625" style="1" customWidth="1"/>
    <col min="4106" max="4106" width="16.85546875" style="1" customWidth="1"/>
    <col min="4107" max="4352" width="9.140625" style="1"/>
    <col min="4353" max="4353" width="13.28515625" style="1" customWidth="1"/>
    <col min="4354" max="4354" width="19.7109375" style="1" customWidth="1"/>
    <col min="4355" max="4355" width="2.28515625" style="1" customWidth="1"/>
    <col min="4356" max="4356" width="25.85546875" style="1" customWidth="1"/>
    <col min="4357" max="4357" width="2.28515625" style="1" customWidth="1"/>
    <col min="4358" max="4358" width="25.85546875" style="1" customWidth="1"/>
    <col min="4359" max="4359" width="2.28515625" style="1" customWidth="1"/>
    <col min="4360" max="4360" width="15.5703125" style="1" customWidth="1"/>
    <col min="4361" max="4361" width="2.28515625" style="1" customWidth="1"/>
    <col min="4362" max="4362" width="16.85546875" style="1" customWidth="1"/>
    <col min="4363" max="4608" width="9.140625" style="1"/>
    <col min="4609" max="4609" width="13.28515625" style="1" customWidth="1"/>
    <col min="4610" max="4610" width="19.7109375" style="1" customWidth="1"/>
    <col min="4611" max="4611" width="2.28515625" style="1" customWidth="1"/>
    <col min="4612" max="4612" width="25.85546875" style="1" customWidth="1"/>
    <col min="4613" max="4613" width="2.28515625" style="1" customWidth="1"/>
    <col min="4614" max="4614" width="25.85546875" style="1" customWidth="1"/>
    <col min="4615" max="4615" width="2.28515625" style="1" customWidth="1"/>
    <col min="4616" max="4616" width="15.5703125" style="1" customWidth="1"/>
    <col min="4617" max="4617" width="2.28515625" style="1" customWidth="1"/>
    <col min="4618" max="4618" width="16.85546875" style="1" customWidth="1"/>
    <col min="4619" max="4864" width="9.140625" style="1"/>
    <col min="4865" max="4865" width="13.28515625" style="1" customWidth="1"/>
    <col min="4866" max="4866" width="19.7109375" style="1" customWidth="1"/>
    <col min="4867" max="4867" width="2.28515625" style="1" customWidth="1"/>
    <col min="4868" max="4868" width="25.85546875" style="1" customWidth="1"/>
    <col min="4869" max="4869" width="2.28515625" style="1" customWidth="1"/>
    <col min="4870" max="4870" width="25.85546875" style="1" customWidth="1"/>
    <col min="4871" max="4871" width="2.28515625" style="1" customWidth="1"/>
    <col min="4872" max="4872" width="15.5703125" style="1" customWidth="1"/>
    <col min="4873" max="4873" width="2.28515625" style="1" customWidth="1"/>
    <col min="4874" max="4874" width="16.85546875" style="1" customWidth="1"/>
    <col min="4875" max="5120" width="9.140625" style="1"/>
    <col min="5121" max="5121" width="13.28515625" style="1" customWidth="1"/>
    <col min="5122" max="5122" width="19.7109375" style="1" customWidth="1"/>
    <col min="5123" max="5123" width="2.28515625" style="1" customWidth="1"/>
    <col min="5124" max="5124" width="25.85546875" style="1" customWidth="1"/>
    <col min="5125" max="5125" width="2.28515625" style="1" customWidth="1"/>
    <col min="5126" max="5126" width="25.85546875" style="1" customWidth="1"/>
    <col min="5127" max="5127" width="2.28515625" style="1" customWidth="1"/>
    <col min="5128" max="5128" width="15.5703125" style="1" customWidth="1"/>
    <col min="5129" max="5129" width="2.28515625" style="1" customWidth="1"/>
    <col min="5130" max="5130" width="16.85546875" style="1" customWidth="1"/>
    <col min="5131" max="5376" width="9.140625" style="1"/>
    <col min="5377" max="5377" width="13.28515625" style="1" customWidth="1"/>
    <col min="5378" max="5378" width="19.7109375" style="1" customWidth="1"/>
    <col min="5379" max="5379" width="2.28515625" style="1" customWidth="1"/>
    <col min="5380" max="5380" width="25.85546875" style="1" customWidth="1"/>
    <col min="5381" max="5381" width="2.28515625" style="1" customWidth="1"/>
    <col min="5382" max="5382" width="25.85546875" style="1" customWidth="1"/>
    <col min="5383" max="5383" width="2.28515625" style="1" customWidth="1"/>
    <col min="5384" max="5384" width="15.5703125" style="1" customWidth="1"/>
    <col min="5385" max="5385" width="2.28515625" style="1" customWidth="1"/>
    <col min="5386" max="5386" width="16.85546875" style="1" customWidth="1"/>
    <col min="5387" max="5632" width="9.140625" style="1"/>
    <col min="5633" max="5633" width="13.28515625" style="1" customWidth="1"/>
    <col min="5634" max="5634" width="19.7109375" style="1" customWidth="1"/>
    <col min="5635" max="5635" width="2.28515625" style="1" customWidth="1"/>
    <col min="5636" max="5636" width="25.85546875" style="1" customWidth="1"/>
    <col min="5637" max="5637" width="2.28515625" style="1" customWidth="1"/>
    <col min="5638" max="5638" width="25.85546875" style="1" customWidth="1"/>
    <col min="5639" max="5639" width="2.28515625" style="1" customWidth="1"/>
    <col min="5640" max="5640" width="15.5703125" style="1" customWidth="1"/>
    <col min="5641" max="5641" width="2.28515625" style="1" customWidth="1"/>
    <col min="5642" max="5642" width="16.85546875" style="1" customWidth="1"/>
    <col min="5643" max="5888" width="9.140625" style="1"/>
    <col min="5889" max="5889" width="13.28515625" style="1" customWidth="1"/>
    <col min="5890" max="5890" width="19.7109375" style="1" customWidth="1"/>
    <col min="5891" max="5891" width="2.28515625" style="1" customWidth="1"/>
    <col min="5892" max="5892" width="25.85546875" style="1" customWidth="1"/>
    <col min="5893" max="5893" width="2.28515625" style="1" customWidth="1"/>
    <col min="5894" max="5894" width="25.85546875" style="1" customWidth="1"/>
    <col min="5895" max="5895" width="2.28515625" style="1" customWidth="1"/>
    <col min="5896" max="5896" width="15.5703125" style="1" customWidth="1"/>
    <col min="5897" max="5897" width="2.28515625" style="1" customWidth="1"/>
    <col min="5898" max="5898" width="16.85546875" style="1" customWidth="1"/>
    <col min="5899" max="6144" width="9.140625" style="1"/>
    <col min="6145" max="6145" width="13.28515625" style="1" customWidth="1"/>
    <col min="6146" max="6146" width="19.7109375" style="1" customWidth="1"/>
    <col min="6147" max="6147" width="2.28515625" style="1" customWidth="1"/>
    <col min="6148" max="6148" width="25.85546875" style="1" customWidth="1"/>
    <col min="6149" max="6149" width="2.28515625" style="1" customWidth="1"/>
    <col min="6150" max="6150" width="25.85546875" style="1" customWidth="1"/>
    <col min="6151" max="6151" width="2.28515625" style="1" customWidth="1"/>
    <col min="6152" max="6152" width="15.5703125" style="1" customWidth="1"/>
    <col min="6153" max="6153" width="2.28515625" style="1" customWidth="1"/>
    <col min="6154" max="6154" width="16.85546875" style="1" customWidth="1"/>
    <col min="6155" max="6400" width="9.140625" style="1"/>
    <col min="6401" max="6401" width="13.28515625" style="1" customWidth="1"/>
    <col min="6402" max="6402" width="19.7109375" style="1" customWidth="1"/>
    <col min="6403" max="6403" width="2.28515625" style="1" customWidth="1"/>
    <col min="6404" max="6404" width="25.85546875" style="1" customWidth="1"/>
    <col min="6405" max="6405" width="2.28515625" style="1" customWidth="1"/>
    <col min="6406" max="6406" width="25.85546875" style="1" customWidth="1"/>
    <col min="6407" max="6407" width="2.28515625" style="1" customWidth="1"/>
    <col min="6408" max="6408" width="15.5703125" style="1" customWidth="1"/>
    <col min="6409" max="6409" width="2.28515625" style="1" customWidth="1"/>
    <col min="6410" max="6410" width="16.85546875" style="1" customWidth="1"/>
    <col min="6411" max="6656" width="9.140625" style="1"/>
    <col min="6657" max="6657" width="13.28515625" style="1" customWidth="1"/>
    <col min="6658" max="6658" width="19.7109375" style="1" customWidth="1"/>
    <col min="6659" max="6659" width="2.28515625" style="1" customWidth="1"/>
    <col min="6660" max="6660" width="25.85546875" style="1" customWidth="1"/>
    <col min="6661" max="6661" width="2.28515625" style="1" customWidth="1"/>
    <col min="6662" max="6662" width="25.85546875" style="1" customWidth="1"/>
    <col min="6663" max="6663" width="2.28515625" style="1" customWidth="1"/>
    <col min="6664" max="6664" width="15.5703125" style="1" customWidth="1"/>
    <col min="6665" max="6665" width="2.28515625" style="1" customWidth="1"/>
    <col min="6666" max="6666" width="16.85546875" style="1" customWidth="1"/>
    <col min="6667" max="6912" width="9.140625" style="1"/>
    <col min="6913" max="6913" width="13.28515625" style="1" customWidth="1"/>
    <col min="6914" max="6914" width="19.7109375" style="1" customWidth="1"/>
    <col min="6915" max="6915" width="2.28515625" style="1" customWidth="1"/>
    <col min="6916" max="6916" width="25.85546875" style="1" customWidth="1"/>
    <col min="6917" max="6917" width="2.28515625" style="1" customWidth="1"/>
    <col min="6918" max="6918" width="25.85546875" style="1" customWidth="1"/>
    <col min="6919" max="6919" width="2.28515625" style="1" customWidth="1"/>
    <col min="6920" max="6920" width="15.5703125" style="1" customWidth="1"/>
    <col min="6921" max="6921" width="2.28515625" style="1" customWidth="1"/>
    <col min="6922" max="6922" width="16.85546875" style="1" customWidth="1"/>
    <col min="6923" max="7168" width="9.140625" style="1"/>
    <col min="7169" max="7169" width="13.28515625" style="1" customWidth="1"/>
    <col min="7170" max="7170" width="19.7109375" style="1" customWidth="1"/>
    <col min="7171" max="7171" width="2.28515625" style="1" customWidth="1"/>
    <col min="7172" max="7172" width="25.85546875" style="1" customWidth="1"/>
    <col min="7173" max="7173" width="2.28515625" style="1" customWidth="1"/>
    <col min="7174" max="7174" width="25.85546875" style="1" customWidth="1"/>
    <col min="7175" max="7175" width="2.28515625" style="1" customWidth="1"/>
    <col min="7176" max="7176" width="15.5703125" style="1" customWidth="1"/>
    <col min="7177" max="7177" width="2.28515625" style="1" customWidth="1"/>
    <col min="7178" max="7178" width="16.85546875" style="1" customWidth="1"/>
    <col min="7179" max="7424" width="9.140625" style="1"/>
    <col min="7425" max="7425" width="13.28515625" style="1" customWidth="1"/>
    <col min="7426" max="7426" width="19.7109375" style="1" customWidth="1"/>
    <col min="7427" max="7427" width="2.28515625" style="1" customWidth="1"/>
    <col min="7428" max="7428" width="25.85546875" style="1" customWidth="1"/>
    <col min="7429" max="7429" width="2.28515625" style="1" customWidth="1"/>
    <col min="7430" max="7430" width="25.85546875" style="1" customWidth="1"/>
    <col min="7431" max="7431" width="2.28515625" style="1" customWidth="1"/>
    <col min="7432" max="7432" width="15.5703125" style="1" customWidth="1"/>
    <col min="7433" max="7433" width="2.28515625" style="1" customWidth="1"/>
    <col min="7434" max="7434" width="16.85546875" style="1" customWidth="1"/>
    <col min="7435" max="7680" width="9.140625" style="1"/>
    <col min="7681" max="7681" width="13.28515625" style="1" customWidth="1"/>
    <col min="7682" max="7682" width="19.7109375" style="1" customWidth="1"/>
    <col min="7683" max="7683" width="2.28515625" style="1" customWidth="1"/>
    <col min="7684" max="7684" width="25.85546875" style="1" customWidth="1"/>
    <col min="7685" max="7685" width="2.28515625" style="1" customWidth="1"/>
    <col min="7686" max="7686" width="25.85546875" style="1" customWidth="1"/>
    <col min="7687" max="7687" width="2.28515625" style="1" customWidth="1"/>
    <col min="7688" max="7688" width="15.5703125" style="1" customWidth="1"/>
    <col min="7689" max="7689" width="2.28515625" style="1" customWidth="1"/>
    <col min="7690" max="7690" width="16.85546875" style="1" customWidth="1"/>
    <col min="7691" max="7936" width="9.140625" style="1"/>
    <col min="7937" max="7937" width="13.28515625" style="1" customWidth="1"/>
    <col min="7938" max="7938" width="19.7109375" style="1" customWidth="1"/>
    <col min="7939" max="7939" width="2.28515625" style="1" customWidth="1"/>
    <col min="7940" max="7940" width="25.85546875" style="1" customWidth="1"/>
    <col min="7941" max="7941" width="2.28515625" style="1" customWidth="1"/>
    <col min="7942" max="7942" width="25.85546875" style="1" customWidth="1"/>
    <col min="7943" max="7943" width="2.28515625" style="1" customWidth="1"/>
    <col min="7944" max="7944" width="15.5703125" style="1" customWidth="1"/>
    <col min="7945" max="7945" width="2.28515625" style="1" customWidth="1"/>
    <col min="7946" max="7946" width="16.85546875" style="1" customWidth="1"/>
    <col min="7947" max="8192" width="9.140625" style="1"/>
    <col min="8193" max="8193" width="13.28515625" style="1" customWidth="1"/>
    <col min="8194" max="8194" width="19.7109375" style="1" customWidth="1"/>
    <col min="8195" max="8195" width="2.28515625" style="1" customWidth="1"/>
    <col min="8196" max="8196" width="25.85546875" style="1" customWidth="1"/>
    <col min="8197" max="8197" width="2.28515625" style="1" customWidth="1"/>
    <col min="8198" max="8198" width="25.85546875" style="1" customWidth="1"/>
    <col min="8199" max="8199" width="2.28515625" style="1" customWidth="1"/>
    <col min="8200" max="8200" width="15.5703125" style="1" customWidth="1"/>
    <col min="8201" max="8201" width="2.28515625" style="1" customWidth="1"/>
    <col min="8202" max="8202" width="16.85546875" style="1" customWidth="1"/>
    <col min="8203" max="8448" width="9.140625" style="1"/>
    <col min="8449" max="8449" width="13.28515625" style="1" customWidth="1"/>
    <col min="8450" max="8450" width="19.7109375" style="1" customWidth="1"/>
    <col min="8451" max="8451" width="2.28515625" style="1" customWidth="1"/>
    <col min="8452" max="8452" width="25.85546875" style="1" customWidth="1"/>
    <col min="8453" max="8453" width="2.28515625" style="1" customWidth="1"/>
    <col min="8454" max="8454" width="25.85546875" style="1" customWidth="1"/>
    <col min="8455" max="8455" width="2.28515625" style="1" customWidth="1"/>
    <col min="8456" max="8456" width="15.5703125" style="1" customWidth="1"/>
    <col min="8457" max="8457" width="2.28515625" style="1" customWidth="1"/>
    <col min="8458" max="8458" width="16.85546875" style="1" customWidth="1"/>
    <col min="8459" max="8704" width="9.140625" style="1"/>
    <col min="8705" max="8705" width="13.28515625" style="1" customWidth="1"/>
    <col min="8706" max="8706" width="19.7109375" style="1" customWidth="1"/>
    <col min="8707" max="8707" width="2.28515625" style="1" customWidth="1"/>
    <col min="8708" max="8708" width="25.85546875" style="1" customWidth="1"/>
    <col min="8709" max="8709" width="2.28515625" style="1" customWidth="1"/>
    <col min="8710" max="8710" width="25.85546875" style="1" customWidth="1"/>
    <col min="8711" max="8711" width="2.28515625" style="1" customWidth="1"/>
    <col min="8712" max="8712" width="15.5703125" style="1" customWidth="1"/>
    <col min="8713" max="8713" width="2.28515625" style="1" customWidth="1"/>
    <col min="8714" max="8714" width="16.85546875" style="1" customWidth="1"/>
    <col min="8715" max="8960" width="9.140625" style="1"/>
    <col min="8961" max="8961" width="13.28515625" style="1" customWidth="1"/>
    <col min="8962" max="8962" width="19.7109375" style="1" customWidth="1"/>
    <col min="8963" max="8963" width="2.28515625" style="1" customWidth="1"/>
    <col min="8964" max="8964" width="25.85546875" style="1" customWidth="1"/>
    <col min="8965" max="8965" width="2.28515625" style="1" customWidth="1"/>
    <col min="8966" max="8966" width="25.85546875" style="1" customWidth="1"/>
    <col min="8967" max="8967" width="2.28515625" style="1" customWidth="1"/>
    <col min="8968" max="8968" width="15.5703125" style="1" customWidth="1"/>
    <col min="8969" max="8969" width="2.28515625" style="1" customWidth="1"/>
    <col min="8970" max="8970" width="16.85546875" style="1" customWidth="1"/>
    <col min="8971" max="9216" width="9.140625" style="1"/>
    <col min="9217" max="9217" width="13.28515625" style="1" customWidth="1"/>
    <col min="9218" max="9218" width="19.7109375" style="1" customWidth="1"/>
    <col min="9219" max="9219" width="2.28515625" style="1" customWidth="1"/>
    <col min="9220" max="9220" width="25.85546875" style="1" customWidth="1"/>
    <col min="9221" max="9221" width="2.28515625" style="1" customWidth="1"/>
    <col min="9222" max="9222" width="25.85546875" style="1" customWidth="1"/>
    <col min="9223" max="9223" width="2.28515625" style="1" customWidth="1"/>
    <col min="9224" max="9224" width="15.5703125" style="1" customWidth="1"/>
    <col min="9225" max="9225" width="2.28515625" style="1" customWidth="1"/>
    <col min="9226" max="9226" width="16.85546875" style="1" customWidth="1"/>
    <col min="9227" max="9472" width="9.140625" style="1"/>
    <col min="9473" max="9473" width="13.28515625" style="1" customWidth="1"/>
    <col min="9474" max="9474" width="19.7109375" style="1" customWidth="1"/>
    <col min="9475" max="9475" width="2.28515625" style="1" customWidth="1"/>
    <col min="9476" max="9476" width="25.85546875" style="1" customWidth="1"/>
    <col min="9477" max="9477" width="2.28515625" style="1" customWidth="1"/>
    <col min="9478" max="9478" width="25.85546875" style="1" customWidth="1"/>
    <col min="9479" max="9479" width="2.28515625" style="1" customWidth="1"/>
    <col min="9480" max="9480" width="15.5703125" style="1" customWidth="1"/>
    <col min="9481" max="9481" width="2.28515625" style="1" customWidth="1"/>
    <col min="9482" max="9482" width="16.85546875" style="1" customWidth="1"/>
    <col min="9483" max="9728" width="9.140625" style="1"/>
    <col min="9729" max="9729" width="13.28515625" style="1" customWidth="1"/>
    <col min="9730" max="9730" width="19.7109375" style="1" customWidth="1"/>
    <col min="9731" max="9731" width="2.28515625" style="1" customWidth="1"/>
    <col min="9732" max="9732" width="25.85546875" style="1" customWidth="1"/>
    <col min="9733" max="9733" width="2.28515625" style="1" customWidth="1"/>
    <col min="9734" max="9734" width="25.85546875" style="1" customWidth="1"/>
    <col min="9735" max="9735" width="2.28515625" style="1" customWidth="1"/>
    <col min="9736" max="9736" width="15.5703125" style="1" customWidth="1"/>
    <col min="9737" max="9737" width="2.28515625" style="1" customWidth="1"/>
    <col min="9738" max="9738" width="16.85546875" style="1" customWidth="1"/>
    <col min="9739" max="9984" width="9.140625" style="1"/>
    <col min="9985" max="9985" width="13.28515625" style="1" customWidth="1"/>
    <col min="9986" max="9986" width="19.7109375" style="1" customWidth="1"/>
    <col min="9987" max="9987" width="2.28515625" style="1" customWidth="1"/>
    <col min="9988" max="9988" width="25.85546875" style="1" customWidth="1"/>
    <col min="9989" max="9989" width="2.28515625" style="1" customWidth="1"/>
    <col min="9990" max="9990" width="25.85546875" style="1" customWidth="1"/>
    <col min="9991" max="9991" width="2.28515625" style="1" customWidth="1"/>
    <col min="9992" max="9992" width="15.5703125" style="1" customWidth="1"/>
    <col min="9993" max="9993" width="2.28515625" style="1" customWidth="1"/>
    <col min="9994" max="9994" width="16.85546875" style="1" customWidth="1"/>
    <col min="9995" max="10240" width="9.140625" style="1"/>
    <col min="10241" max="10241" width="13.28515625" style="1" customWidth="1"/>
    <col min="10242" max="10242" width="19.7109375" style="1" customWidth="1"/>
    <col min="10243" max="10243" width="2.28515625" style="1" customWidth="1"/>
    <col min="10244" max="10244" width="25.85546875" style="1" customWidth="1"/>
    <col min="10245" max="10245" width="2.28515625" style="1" customWidth="1"/>
    <col min="10246" max="10246" width="25.85546875" style="1" customWidth="1"/>
    <col min="10247" max="10247" width="2.28515625" style="1" customWidth="1"/>
    <col min="10248" max="10248" width="15.5703125" style="1" customWidth="1"/>
    <col min="10249" max="10249" width="2.28515625" style="1" customWidth="1"/>
    <col min="10250" max="10250" width="16.85546875" style="1" customWidth="1"/>
    <col min="10251" max="10496" width="9.140625" style="1"/>
    <col min="10497" max="10497" width="13.28515625" style="1" customWidth="1"/>
    <col min="10498" max="10498" width="19.7109375" style="1" customWidth="1"/>
    <col min="10499" max="10499" width="2.28515625" style="1" customWidth="1"/>
    <col min="10500" max="10500" width="25.85546875" style="1" customWidth="1"/>
    <col min="10501" max="10501" width="2.28515625" style="1" customWidth="1"/>
    <col min="10502" max="10502" width="25.85546875" style="1" customWidth="1"/>
    <col min="10503" max="10503" width="2.28515625" style="1" customWidth="1"/>
    <col min="10504" max="10504" width="15.5703125" style="1" customWidth="1"/>
    <col min="10505" max="10505" width="2.28515625" style="1" customWidth="1"/>
    <col min="10506" max="10506" width="16.85546875" style="1" customWidth="1"/>
    <col min="10507" max="10752" width="9.140625" style="1"/>
    <col min="10753" max="10753" width="13.28515625" style="1" customWidth="1"/>
    <col min="10754" max="10754" width="19.7109375" style="1" customWidth="1"/>
    <col min="10755" max="10755" width="2.28515625" style="1" customWidth="1"/>
    <col min="10756" max="10756" width="25.85546875" style="1" customWidth="1"/>
    <col min="10757" max="10757" width="2.28515625" style="1" customWidth="1"/>
    <col min="10758" max="10758" width="25.85546875" style="1" customWidth="1"/>
    <col min="10759" max="10759" width="2.28515625" style="1" customWidth="1"/>
    <col min="10760" max="10760" width="15.5703125" style="1" customWidth="1"/>
    <col min="10761" max="10761" width="2.28515625" style="1" customWidth="1"/>
    <col min="10762" max="10762" width="16.85546875" style="1" customWidth="1"/>
    <col min="10763" max="11008" width="9.140625" style="1"/>
    <col min="11009" max="11009" width="13.28515625" style="1" customWidth="1"/>
    <col min="11010" max="11010" width="19.7109375" style="1" customWidth="1"/>
    <col min="11011" max="11011" width="2.28515625" style="1" customWidth="1"/>
    <col min="11012" max="11012" width="25.85546875" style="1" customWidth="1"/>
    <col min="11013" max="11013" width="2.28515625" style="1" customWidth="1"/>
    <col min="11014" max="11014" width="25.85546875" style="1" customWidth="1"/>
    <col min="11015" max="11015" width="2.28515625" style="1" customWidth="1"/>
    <col min="11016" max="11016" width="15.5703125" style="1" customWidth="1"/>
    <col min="11017" max="11017" width="2.28515625" style="1" customWidth="1"/>
    <col min="11018" max="11018" width="16.85546875" style="1" customWidth="1"/>
    <col min="11019" max="11264" width="9.140625" style="1"/>
    <col min="11265" max="11265" width="13.28515625" style="1" customWidth="1"/>
    <col min="11266" max="11266" width="19.7109375" style="1" customWidth="1"/>
    <col min="11267" max="11267" width="2.28515625" style="1" customWidth="1"/>
    <col min="11268" max="11268" width="25.85546875" style="1" customWidth="1"/>
    <col min="11269" max="11269" width="2.28515625" style="1" customWidth="1"/>
    <col min="11270" max="11270" width="25.85546875" style="1" customWidth="1"/>
    <col min="11271" max="11271" width="2.28515625" style="1" customWidth="1"/>
    <col min="11272" max="11272" width="15.5703125" style="1" customWidth="1"/>
    <col min="11273" max="11273" width="2.28515625" style="1" customWidth="1"/>
    <col min="11274" max="11274" width="16.85546875" style="1" customWidth="1"/>
    <col min="11275" max="11520" width="9.140625" style="1"/>
    <col min="11521" max="11521" width="13.28515625" style="1" customWidth="1"/>
    <col min="11522" max="11522" width="19.7109375" style="1" customWidth="1"/>
    <col min="11523" max="11523" width="2.28515625" style="1" customWidth="1"/>
    <col min="11524" max="11524" width="25.85546875" style="1" customWidth="1"/>
    <col min="11525" max="11525" width="2.28515625" style="1" customWidth="1"/>
    <col min="11526" max="11526" width="25.85546875" style="1" customWidth="1"/>
    <col min="11527" max="11527" width="2.28515625" style="1" customWidth="1"/>
    <col min="11528" max="11528" width="15.5703125" style="1" customWidth="1"/>
    <col min="11529" max="11529" width="2.28515625" style="1" customWidth="1"/>
    <col min="11530" max="11530" width="16.85546875" style="1" customWidth="1"/>
    <col min="11531" max="11776" width="9.140625" style="1"/>
    <col min="11777" max="11777" width="13.28515625" style="1" customWidth="1"/>
    <col min="11778" max="11778" width="19.7109375" style="1" customWidth="1"/>
    <col min="11779" max="11779" width="2.28515625" style="1" customWidth="1"/>
    <col min="11780" max="11780" width="25.85546875" style="1" customWidth="1"/>
    <col min="11781" max="11781" width="2.28515625" style="1" customWidth="1"/>
    <col min="11782" max="11782" width="25.85546875" style="1" customWidth="1"/>
    <col min="11783" max="11783" width="2.28515625" style="1" customWidth="1"/>
    <col min="11784" max="11784" width="15.5703125" style="1" customWidth="1"/>
    <col min="11785" max="11785" width="2.28515625" style="1" customWidth="1"/>
    <col min="11786" max="11786" width="16.85546875" style="1" customWidth="1"/>
    <col min="11787" max="12032" width="9.140625" style="1"/>
    <col min="12033" max="12033" width="13.28515625" style="1" customWidth="1"/>
    <col min="12034" max="12034" width="19.7109375" style="1" customWidth="1"/>
    <col min="12035" max="12035" width="2.28515625" style="1" customWidth="1"/>
    <col min="12036" max="12036" width="25.85546875" style="1" customWidth="1"/>
    <col min="12037" max="12037" width="2.28515625" style="1" customWidth="1"/>
    <col min="12038" max="12038" width="25.85546875" style="1" customWidth="1"/>
    <col min="12039" max="12039" width="2.28515625" style="1" customWidth="1"/>
    <col min="12040" max="12040" width="15.5703125" style="1" customWidth="1"/>
    <col min="12041" max="12041" width="2.28515625" style="1" customWidth="1"/>
    <col min="12042" max="12042" width="16.85546875" style="1" customWidth="1"/>
    <col min="12043" max="12288" width="9.140625" style="1"/>
    <col min="12289" max="12289" width="13.28515625" style="1" customWidth="1"/>
    <col min="12290" max="12290" width="19.7109375" style="1" customWidth="1"/>
    <col min="12291" max="12291" width="2.28515625" style="1" customWidth="1"/>
    <col min="12292" max="12292" width="25.85546875" style="1" customWidth="1"/>
    <col min="12293" max="12293" width="2.28515625" style="1" customWidth="1"/>
    <col min="12294" max="12294" width="25.85546875" style="1" customWidth="1"/>
    <col min="12295" max="12295" width="2.28515625" style="1" customWidth="1"/>
    <col min="12296" max="12296" width="15.5703125" style="1" customWidth="1"/>
    <col min="12297" max="12297" width="2.28515625" style="1" customWidth="1"/>
    <col min="12298" max="12298" width="16.85546875" style="1" customWidth="1"/>
    <col min="12299" max="12544" width="9.140625" style="1"/>
    <col min="12545" max="12545" width="13.28515625" style="1" customWidth="1"/>
    <col min="12546" max="12546" width="19.7109375" style="1" customWidth="1"/>
    <col min="12547" max="12547" width="2.28515625" style="1" customWidth="1"/>
    <col min="12548" max="12548" width="25.85546875" style="1" customWidth="1"/>
    <col min="12549" max="12549" width="2.28515625" style="1" customWidth="1"/>
    <col min="12550" max="12550" width="25.85546875" style="1" customWidth="1"/>
    <col min="12551" max="12551" width="2.28515625" style="1" customWidth="1"/>
    <col min="12552" max="12552" width="15.5703125" style="1" customWidth="1"/>
    <col min="12553" max="12553" width="2.28515625" style="1" customWidth="1"/>
    <col min="12554" max="12554" width="16.85546875" style="1" customWidth="1"/>
    <col min="12555" max="12800" width="9.140625" style="1"/>
    <col min="12801" max="12801" width="13.28515625" style="1" customWidth="1"/>
    <col min="12802" max="12802" width="19.7109375" style="1" customWidth="1"/>
    <col min="12803" max="12803" width="2.28515625" style="1" customWidth="1"/>
    <col min="12804" max="12804" width="25.85546875" style="1" customWidth="1"/>
    <col min="12805" max="12805" width="2.28515625" style="1" customWidth="1"/>
    <col min="12806" max="12806" width="25.85546875" style="1" customWidth="1"/>
    <col min="12807" max="12807" width="2.28515625" style="1" customWidth="1"/>
    <col min="12808" max="12808" width="15.5703125" style="1" customWidth="1"/>
    <col min="12809" max="12809" width="2.28515625" style="1" customWidth="1"/>
    <col min="12810" max="12810" width="16.85546875" style="1" customWidth="1"/>
    <col min="12811" max="13056" width="9.140625" style="1"/>
    <col min="13057" max="13057" width="13.28515625" style="1" customWidth="1"/>
    <col min="13058" max="13058" width="19.7109375" style="1" customWidth="1"/>
    <col min="13059" max="13059" width="2.28515625" style="1" customWidth="1"/>
    <col min="13060" max="13060" width="25.85546875" style="1" customWidth="1"/>
    <col min="13061" max="13061" width="2.28515625" style="1" customWidth="1"/>
    <col min="13062" max="13062" width="25.85546875" style="1" customWidth="1"/>
    <col min="13063" max="13063" width="2.28515625" style="1" customWidth="1"/>
    <col min="13064" max="13064" width="15.5703125" style="1" customWidth="1"/>
    <col min="13065" max="13065" width="2.28515625" style="1" customWidth="1"/>
    <col min="13066" max="13066" width="16.85546875" style="1" customWidth="1"/>
    <col min="13067" max="13312" width="9.140625" style="1"/>
    <col min="13313" max="13313" width="13.28515625" style="1" customWidth="1"/>
    <col min="13314" max="13314" width="19.7109375" style="1" customWidth="1"/>
    <col min="13315" max="13315" width="2.28515625" style="1" customWidth="1"/>
    <col min="13316" max="13316" width="25.85546875" style="1" customWidth="1"/>
    <col min="13317" max="13317" width="2.28515625" style="1" customWidth="1"/>
    <col min="13318" max="13318" width="25.85546875" style="1" customWidth="1"/>
    <col min="13319" max="13319" width="2.28515625" style="1" customWidth="1"/>
    <col min="13320" max="13320" width="15.5703125" style="1" customWidth="1"/>
    <col min="13321" max="13321" width="2.28515625" style="1" customWidth="1"/>
    <col min="13322" max="13322" width="16.85546875" style="1" customWidth="1"/>
    <col min="13323" max="13568" width="9.140625" style="1"/>
    <col min="13569" max="13569" width="13.28515625" style="1" customWidth="1"/>
    <col min="13570" max="13570" width="19.7109375" style="1" customWidth="1"/>
    <col min="13571" max="13571" width="2.28515625" style="1" customWidth="1"/>
    <col min="13572" max="13572" width="25.85546875" style="1" customWidth="1"/>
    <col min="13573" max="13573" width="2.28515625" style="1" customWidth="1"/>
    <col min="13574" max="13574" width="25.85546875" style="1" customWidth="1"/>
    <col min="13575" max="13575" width="2.28515625" style="1" customWidth="1"/>
    <col min="13576" max="13576" width="15.5703125" style="1" customWidth="1"/>
    <col min="13577" max="13577" width="2.28515625" style="1" customWidth="1"/>
    <col min="13578" max="13578" width="16.85546875" style="1" customWidth="1"/>
    <col min="13579" max="13824" width="9.140625" style="1"/>
    <col min="13825" max="13825" width="13.28515625" style="1" customWidth="1"/>
    <col min="13826" max="13826" width="19.7109375" style="1" customWidth="1"/>
    <col min="13827" max="13827" width="2.28515625" style="1" customWidth="1"/>
    <col min="13828" max="13828" width="25.85546875" style="1" customWidth="1"/>
    <col min="13829" max="13829" width="2.28515625" style="1" customWidth="1"/>
    <col min="13830" max="13830" width="25.85546875" style="1" customWidth="1"/>
    <col min="13831" max="13831" width="2.28515625" style="1" customWidth="1"/>
    <col min="13832" max="13832" width="15.5703125" style="1" customWidth="1"/>
    <col min="13833" max="13833" width="2.28515625" style="1" customWidth="1"/>
    <col min="13834" max="13834" width="16.85546875" style="1" customWidth="1"/>
    <col min="13835" max="14080" width="9.140625" style="1"/>
    <col min="14081" max="14081" width="13.28515625" style="1" customWidth="1"/>
    <col min="14082" max="14082" width="19.7109375" style="1" customWidth="1"/>
    <col min="14083" max="14083" width="2.28515625" style="1" customWidth="1"/>
    <col min="14084" max="14084" width="25.85546875" style="1" customWidth="1"/>
    <col min="14085" max="14085" width="2.28515625" style="1" customWidth="1"/>
    <col min="14086" max="14086" width="25.85546875" style="1" customWidth="1"/>
    <col min="14087" max="14087" width="2.28515625" style="1" customWidth="1"/>
    <col min="14088" max="14088" width="15.5703125" style="1" customWidth="1"/>
    <col min="14089" max="14089" width="2.28515625" style="1" customWidth="1"/>
    <col min="14090" max="14090" width="16.85546875" style="1" customWidth="1"/>
    <col min="14091" max="14336" width="9.140625" style="1"/>
    <col min="14337" max="14337" width="13.28515625" style="1" customWidth="1"/>
    <col min="14338" max="14338" width="19.7109375" style="1" customWidth="1"/>
    <col min="14339" max="14339" width="2.28515625" style="1" customWidth="1"/>
    <col min="14340" max="14340" width="25.85546875" style="1" customWidth="1"/>
    <col min="14341" max="14341" width="2.28515625" style="1" customWidth="1"/>
    <col min="14342" max="14342" width="25.85546875" style="1" customWidth="1"/>
    <col min="14343" max="14343" width="2.28515625" style="1" customWidth="1"/>
    <col min="14344" max="14344" width="15.5703125" style="1" customWidth="1"/>
    <col min="14345" max="14345" width="2.28515625" style="1" customWidth="1"/>
    <col min="14346" max="14346" width="16.85546875" style="1" customWidth="1"/>
    <col min="14347" max="14592" width="9.140625" style="1"/>
    <col min="14593" max="14593" width="13.28515625" style="1" customWidth="1"/>
    <col min="14594" max="14594" width="19.7109375" style="1" customWidth="1"/>
    <col min="14595" max="14595" width="2.28515625" style="1" customWidth="1"/>
    <col min="14596" max="14596" width="25.85546875" style="1" customWidth="1"/>
    <col min="14597" max="14597" width="2.28515625" style="1" customWidth="1"/>
    <col min="14598" max="14598" width="25.85546875" style="1" customWidth="1"/>
    <col min="14599" max="14599" width="2.28515625" style="1" customWidth="1"/>
    <col min="14600" max="14600" width="15.5703125" style="1" customWidth="1"/>
    <col min="14601" max="14601" width="2.28515625" style="1" customWidth="1"/>
    <col min="14602" max="14602" width="16.85546875" style="1" customWidth="1"/>
    <col min="14603" max="14848" width="9.140625" style="1"/>
    <col min="14849" max="14849" width="13.28515625" style="1" customWidth="1"/>
    <col min="14850" max="14850" width="19.7109375" style="1" customWidth="1"/>
    <col min="14851" max="14851" width="2.28515625" style="1" customWidth="1"/>
    <col min="14852" max="14852" width="25.85546875" style="1" customWidth="1"/>
    <col min="14853" max="14853" width="2.28515625" style="1" customWidth="1"/>
    <col min="14854" max="14854" width="25.85546875" style="1" customWidth="1"/>
    <col min="14855" max="14855" width="2.28515625" style="1" customWidth="1"/>
    <col min="14856" max="14856" width="15.5703125" style="1" customWidth="1"/>
    <col min="14857" max="14857" width="2.28515625" style="1" customWidth="1"/>
    <col min="14858" max="14858" width="16.85546875" style="1" customWidth="1"/>
    <col min="14859" max="15104" width="9.140625" style="1"/>
    <col min="15105" max="15105" width="13.28515625" style="1" customWidth="1"/>
    <col min="15106" max="15106" width="19.7109375" style="1" customWidth="1"/>
    <col min="15107" max="15107" width="2.28515625" style="1" customWidth="1"/>
    <col min="15108" max="15108" width="25.85546875" style="1" customWidth="1"/>
    <col min="15109" max="15109" width="2.28515625" style="1" customWidth="1"/>
    <col min="15110" max="15110" width="25.85546875" style="1" customWidth="1"/>
    <col min="15111" max="15111" width="2.28515625" style="1" customWidth="1"/>
    <col min="15112" max="15112" width="15.5703125" style="1" customWidth="1"/>
    <col min="15113" max="15113" width="2.28515625" style="1" customWidth="1"/>
    <col min="15114" max="15114" width="16.85546875" style="1" customWidth="1"/>
    <col min="15115" max="15360" width="9.140625" style="1"/>
    <col min="15361" max="15361" width="13.28515625" style="1" customWidth="1"/>
    <col min="15362" max="15362" width="19.7109375" style="1" customWidth="1"/>
    <col min="15363" max="15363" width="2.28515625" style="1" customWidth="1"/>
    <col min="15364" max="15364" width="25.85546875" style="1" customWidth="1"/>
    <col min="15365" max="15365" width="2.28515625" style="1" customWidth="1"/>
    <col min="15366" max="15366" width="25.85546875" style="1" customWidth="1"/>
    <col min="15367" max="15367" width="2.28515625" style="1" customWidth="1"/>
    <col min="15368" max="15368" width="15.5703125" style="1" customWidth="1"/>
    <col min="15369" max="15369" width="2.28515625" style="1" customWidth="1"/>
    <col min="15370" max="15370" width="16.85546875" style="1" customWidth="1"/>
    <col min="15371" max="15616" width="9.140625" style="1"/>
    <col min="15617" max="15617" width="13.28515625" style="1" customWidth="1"/>
    <col min="15618" max="15618" width="19.7109375" style="1" customWidth="1"/>
    <col min="15619" max="15619" width="2.28515625" style="1" customWidth="1"/>
    <col min="15620" max="15620" width="25.85546875" style="1" customWidth="1"/>
    <col min="15621" max="15621" width="2.28515625" style="1" customWidth="1"/>
    <col min="15622" max="15622" width="25.85546875" style="1" customWidth="1"/>
    <col min="15623" max="15623" width="2.28515625" style="1" customWidth="1"/>
    <col min="15624" max="15624" width="15.5703125" style="1" customWidth="1"/>
    <col min="15625" max="15625" width="2.28515625" style="1" customWidth="1"/>
    <col min="15626" max="15626" width="16.85546875" style="1" customWidth="1"/>
    <col min="15627" max="15872" width="9.140625" style="1"/>
    <col min="15873" max="15873" width="13.28515625" style="1" customWidth="1"/>
    <col min="15874" max="15874" width="19.7109375" style="1" customWidth="1"/>
    <col min="15875" max="15875" width="2.28515625" style="1" customWidth="1"/>
    <col min="15876" max="15876" width="25.85546875" style="1" customWidth="1"/>
    <col min="15877" max="15877" width="2.28515625" style="1" customWidth="1"/>
    <col min="15878" max="15878" width="25.85546875" style="1" customWidth="1"/>
    <col min="15879" max="15879" width="2.28515625" style="1" customWidth="1"/>
    <col min="15880" max="15880" width="15.5703125" style="1" customWidth="1"/>
    <col min="15881" max="15881" width="2.28515625" style="1" customWidth="1"/>
    <col min="15882" max="15882" width="16.85546875" style="1" customWidth="1"/>
    <col min="15883" max="16128" width="9.140625" style="1"/>
    <col min="16129" max="16129" width="13.28515625" style="1" customWidth="1"/>
    <col min="16130" max="16130" width="19.7109375" style="1" customWidth="1"/>
    <col min="16131" max="16131" width="2.28515625" style="1" customWidth="1"/>
    <col min="16132" max="16132" width="25.85546875" style="1" customWidth="1"/>
    <col min="16133" max="16133" width="2.28515625" style="1" customWidth="1"/>
    <col min="16134" max="16134" width="25.85546875" style="1" customWidth="1"/>
    <col min="16135" max="16135" width="2.28515625" style="1" customWidth="1"/>
    <col min="16136" max="16136" width="15.5703125" style="1" customWidth="1"/>
    <col min="16137" max="16137" width="2.28515625" style="1" customWidth="1"/>
    <col min="16138" max="16138" width="16.85546875" style="1" customWidth="1"/>
    <col min="16139" max="16384" width="9.140625" style="1"/>
  </cols>
  <sheetData>
    <row r="1" spans="1:10" x14ac:dyDescent="0.2">
      <c r="A1" s="2" t="s">
        <v>109</v>
      </c>
      <c r="B1" s="3"/>
      <c r="C1" s="3"/>
      <c r="D1" s="3"/>
      <c r="E1" s="3"/>
      <c r="F1" s="3"/>
      <c r="G1" s="3"/>
      <c r="H1" s="54"/>
      <c r="I1" s="54"/>
      <c r="J1" s="54"/>
    </row>
    <row r="2" spans="1:10" x14ac:dyDescent="0.2">
      <c r="A2" s="3"/>
      <c r="B2" s="3"/>
      <c r="C2" s="3"/>
      <c r="D2" s="136"/>
      <c r="E2" s="136"/>
      <c r="F2" s="3"/>
      <c r="G2" s="3"/>
      <c r="H2" s="54"/>
      <c r="I2" s="54"/>
      <c r="J2" s="54"/>
    </row>
    <row r="3" spans="1:10" ht="22.5" x14ac:dyDescent="0.2">
      <c r="A3" s="49"/>
      <c r="B3" s="49" t="s">
        <v>75</v>
      </c>
      <c r="D3" s="10"/>
      <c r="E3" s="140"/>
    </row>
    <row r="4" spans="1:10" x14ac:dyDescent="0.2">
      <c r="A4" s="50" t="s">
        <v>365</v>
      </c>
      <c r="B4" s="137">
        <v>0.2553725</v>
      </c>
      <c r="D4" s="140"/>
      <c r="E4" s="140"/>
    </row>
    <row r="5" spans="1:10" x14ac:dyDescent="0.2">
      <c r="A5" s="50" t="s">
        <v>366</v>
      </c>
      <c r="B5" s="137">
        <v>9.8429543999999994E-2</v>
      </c>
    </row>
    <row r="6" spans="1:10" x14ac:dyDescent="0.2">
      <c r="A6" s="60" t="s">
        <v>367</v>
      </c>
      <c r="B6" s="137">
        <f>(B4+B5)/2</f>
        <v>0.17690102199999999</v>
      </c>
      <c r="C6" s="3"/>
      <c r="D6" s="3"/>
      <c r="E6" s="3"/>
      <c r="F6" s="3"/>
      <c r="G6" s="3"/>
      <c r="H6" s="54"/>
      <c r="I6" s="54"/>
      <c r="J6" s="54"/>
    </row>
    <row r="7" spans="1:10" x14ac:dyDescent="0.2">
      <c r="A7" s="11"/>
      <c r="B7" s="138"/>
      <c r="C7" s="3"/>
      <c r="D7" s="3"/>
      <c r="E7" s="3"/>
      <c r="F7" s="3"/>
      <c r="G7" s="3"/>
      <c r="H7" s="135"/>
      <c r="I7" s="135"/>
      <c r="J7" s="135"/>
    </row>
    <row r="8" spans="1:10" x14ac:dyDescent="0.2">
      <c r="A8" s="11"/>
      <c r="B8" s="9"/>
      <c r="C8" s="9"/>
      <c r="D8" s="3"/>
      <c r="E8" s="12"/>
      <c r="F8" s="9"/>
      <c r="G8" s="3"/>
      <c r="H8" s="54"/>
      <c r="I8" s="54"/>
      <c r="J8" s="54"/>
    </row>
    <row r="9" spans="1:10" ht="22.5" customHeight="1" x14ac:dyDescent="0.2">
      <c r="A9" s="36"/>
      <c r="B9" s="36" t="s">
        <v>51</v>
      </c>
      <c r="C9" s="153" t="s">
        <v>52</v>
      </c>
      <c r="D9" s="153"/>
      <c r="E9" s="12"/>
      <c r="F9" s="9"/>
      <c r="G9" s="3"/>
      <c r="H9" s="54"/>
      <c r="I9" s="54"/>
      <c r="J9" s="54"/>
    </row>
    <row r="10" spans="1:10" ht="16.5" customHeight="1" x14ac:dyDescent="0.2">
      <c r="A10" s="36" t="s">
        <v>53</v>
      </c>
      <c r="B10" s="56">
        <v>0.5</v>
      </c>
      <c r="C10" s="154"/>
      <c r="D10" s="155"/>
      <c r="E10" s="12"/>
      <c r="F10" s="9"/>
      <c r="G10" s="3"/>
      <c r="H10" s="54"/>
      <c r="I10" s="54"/>
      <c r="J10" s="54"/>
    </row>
    <row r="11" spans="1:10" ht="21" customHeight="1" x14ac:dyDescent="0.2">
      <c r="A11" s="36" t="s">
        <v>54</v>
      </c>
      <c r="B11" s="56">
        <v>0.7</v>
      </c>
      <c r="C11" s="154">
        <v>180</v>
      </c>
      <c r="D11" s="155"/>
      <c r="E11" s="3"/>
      <c r="F11" s="3"/>
      <c r="G11" s="3"/>
      <c r="H11" s="3"/>
      <c r="I11" s="3"/>
      <c r="J11" s="3"/>
    </row>
    <row r="12" spans="1:10" x14ac:dyDescent="0.2">
      <c r="A12" s="11"/>
      <c r="B12" s="12"/>
      <c r="C12" s="3"/>
      <c r="D12" s="11"/>
      <c r="E12" s="3"/>
      <c r="F12" s="3"/>
      <c r="G12" s="3"/>
      <c r="H12" s="3"/>
      <c r="I12" s="3"/>
      <c r="J12" s="3"/>
    </row>
    <row r="13" spans="1:10" x14ac:dyDescent="0.2">
      <c r="A13" s="2" t="s">
        <v>91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2.25" customHeight="1" x14ac:dyDescent="0.2">
      <c r="A14" s="36" t="s">
        <v>3</v>
      </c>
      <c r="B14" s="36" t="s">
        <v>72</v>
      </c>
      <c r="C14" s="50" t="s">
        <v>4</v>
      </c>
      <c r="D14" s="36" t="s">
        <v>51</v>
      </c>
      <c r="E14" s="50" t="s">
        <v>4</v>
      </c>
      <c r="F14" s="36" t="s">
        <v>44</v>
      </c>
      <c r="G14" s="50" t="s">
        <v>4</v>
      </c>
      <c r="H14" s="36" t="s">
        <v>55</v>
      </c>
      <c r="I14" s="50" t="s">
        <v>2</v>
      </c>
      <c r="J14" s="36" t="s">
        <v>93</v>
      </c>
    </row>
    <row r="15" spans="1:10" ht="17.25" customHeight="1" x14ac:dyDescent="0.25">
      <c r="A15" s="23" t="s">
        <v>368</v>
      </c>
      <c r="B15" s="23">
        <v>0.25540000000000002</v>
      </c>
      <c r="C15" s="22" t="s">
        <v>4</v>
      </c>
      <c r="D15" s="23">
        <v>0.7</v>
      </c>
      <c r="E15" s="22" t="s">
        <v>4</v>
      </c>
      <c r="F15" s="28">
        <v>200</v>
      </c>
      <c r="G15" s="37" t="s">
        <v>4</v>
      </c>
      <c r="H15" s="29">
        <v>4</v>
      </c>
      <c r="I15" s="22" t="s">
        <v>2</v>
      </c>
      <c r="J15" s="74">
        <f>B15*D15*F15*H15</f>
        <v>143.024</v>
      </c>
    </row>
    <row r="16" spans="1:10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">
      <c r="A18" s="3"/>
      <c r="B18" s="40" t="s">
        <v>60</v>
      </c>
      <c r="C18" s="41"/>
      <c r="D18" s="41"/>
      <c r="E18" s="41"/>
      <c r="F18" s="41"/>
      <c r="G18" s="3"/>
      <c r="H18" s="3"/>
      <c r="I18" s="3"/>
      <c r="J18" s="3"/>
    </row>
    <row r="19" spans="1:10" ht="40.5" customHeight="1" x14ac:dyDescent="0.2">
      <c r="A19" s="3"/>
      <c r="B19" s="49" t="s">
        <v>61</v>
      </c>
      <c r="C19" s="49" t="s">
        <v>4</v>
      </c>
      <c r="D19" s="49" t="s">
        <v>62</v>
      </c>
      <c r="E19" s="50" t="s">
        <v>2</v>
      </c>
      <c r="F19" s="49" t="s">
        <v>56</v>
      </c>
      <c r="G19" s="3"/>
      <c r="H19" s="3"/>
      <c r="I19" s="3"/>
      <c r="J19" s="3"/>
    </row>
    <row r="20" spans="1:10" ht="15" x14ac:dyDescent="0.25">
      <c r="A20" s="3"/>
      <c r="B20" s="73">
        <f>IF(D15=B10,C10,IF(D15=B11,C11,""))</f>
        <v>180</v>
      </c>
      <c r="C20" s="22" t="s">
        <v>4</v>
      </c>
      <c r="D20" s="55">
        <v>2</v>
      </c>
      <c r="E20" s="22" t="s">
        <v>2</v>
      </c>
      <c r="F20" s="73">
        <f>B20*D20</f>
        <v>360</v>
      </c>
      <c r="G20" s="3"/>
      <c r="H20" s="3"/>
      <c r="I20" s="3"/>
      <c r="J20" s="3"/>
    </row>
    <row r="21" spans="1:10" ht="12.75" x14ac:dyDescent="0.2">
      <c r="A21" s="3"/>
      <c r="B21" s="9"/>
      <c r="C21" s="9"/>
      <c r="D21"/>
      <c r="E21" s="9"/>
      <c r="F21" s="9"/>
      <c r="G21" s="3"/>
      <c r="H21" s="3"/>
      <c r="I21" s="3"/>
      <c r="J21" s="3"/>
    </row>
    <row r="22" spans="1:10" x14ac:dyDescent="0.2">
      <c r="A22" s="3"/>
      <c r="B22" s="2" t="s">
        <v>89</v>
      </c>
      <c r="C22" s="3"/>
      <c r="D22" s="3"/>
      <c r="E22" s="3"/>
      <c r="F22" s="3"/>
      <c r="G22" s="3"/>
      <c r="H22" s="3"/>
      <c r="I22" s="3"/>
      <c r="J22" s="3"/>
    </row>
    <row r="23" spans="1:10" ht="45" x14ac:dyDescent="0.2">
      <c r="A23" s="3"/>
      <c r="B23" s="49" t="s">
        <v>93</v>
      </c>
      <c r="C23" s="49" t="s">
        <v>4</v>
      </c>
      <c r="D23" s="49" t="s">
        <v>56</v>
      </c>
      <c r="E23" s="50" t="s">
        <v>2</v>
      </c>
      <c r="F23" s="49" t="s">
        <v>100</v>
      </c>
      <c r="G23" s="67" t="s">
        <v>4</v>
      </c>
      <c r="H23" s="67" t="s">
        <v>88</v>
      </c>
      <c r="I23" s="60" t="s">
        <v>2</v>
      </c>
      <c r="J23" s="67" t="s">
        <v>101</v>
      </c>
    </row>
    <row r="24" spans="1:10" ht="15" x14ac:dyDescent="0.25">
      <c r="A24" s="3"/>
      <c r="B24" s="72">
        <f>J15</f>
        <v>143.024</v>
      </c>
      <c r="C24" s="38" t="s">
        <v>4</v>
      </c>
      <c r="D24" s="73">
        <f>F20</f>
        <v>360</v>
      </c>
      <c r="E24" s="38" t="s">
        <v>2</v>
      </c>
      <c r="F24" s="72">
        <f>B24*D24</f>
        <v>51488.639999999999</v>
      </c>
      <c r="G24" s="38" t="s">
        <v>4</v>
      </c>
      <c r="H24" s="139">
        <v>0.15</v>
      </c>
      <c r="I24" s="70" t="s">
        <v>2</v>
      </c>
      <c r="J24" s="72">
        <f>F24*H24</f>
        <v>7723.2959999999994</v>
      </c>
    </row>
    <row r="25" spans="1:1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">
      <c r="A26" s="3"/>
      <c r="B26" s="2" t="s">
        <v>90</v>
      </c>
      <c r="C26" s="3"/>
      <c r="D26" s="3"/>
      <c r="E26" s="3"/>
      <c r="F26" s="3"/>
      <c r="G26" s="3"/>
      <c r="H26" s="3"/>
      <c r="I26" s="3"/>
      <c r="J26" s="3"/>
    </row>
    <row r="27" spans="1:10" ht="22.5" x14ac:dyDescent="0.2">
      <c r="A27" s="3"/>
      <c r="B27" s="57" t="s">
        <v>80</v>
      </c>
      <c r="C27" s="50" t="s">
        <v>7</v>
      </c>
      <c r="D27" s="57" t="s">
        <v>35</v>
      </c>
      <c r="E27" s="50" t="s">
        <v>7</v>
      </c>
      <c r="F27" s="49" t="s">
        <v>34</v>
      </c>
      <c r="G27" s="50" t="s">
        <v>2</v>
      </c>
      <c r="H27" s="49" t="s">
        <v>73</v>
      </c>
      <c r="I27" s="3"/>
      <c r="J27" s="3"/>
    </row>
    <row r="28" spans="1:10" ht="15" x14ac:dyDescent="0.25">
      <c r="A28" s="3"/>
      <c r="B28" s="35">
        <v>200000</v>
      </c>
      <c r="C28" s="22" t="s">
        <v>7</v>
      </c>
      <c r="D28" s="55">
        <v>1</v>
      </c>
      <c r="E28" s="22" t="s">
        <v>7</v>
      </c>
      <c r="F28" s="72">
        <f>F24</f>
        <v>51488.639999999999</v>
      </c>
      <c r="G28" s="22" t="s">
        <v>2</v>
      </c>
      <c r="H28" s="146">
        <f>B28/D28/F28</f>
        <v>3.8843519657928427</v>
      </c>
      <c r="I28" s="3"/>
      <c r="J28" s="3"/>
    </row>
    <row r="31" spans="1:10" x14ac:dyDescent="0.2">
      <c r="J31" s="3"/>
    </row>
  </sheetData>
  <mergeCells count="3">
    <mergeCell ref="C9:D9"/>
    <mergeCell ref="C10:D10"/>
    <mergeCell ref="C11:D11"/>
  </mergeCells>
  <pageMargins left="0.75" right="0.49" top="0.54" bottom="0.48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zoomScaleNormal="100" workbookViewId="0">
      <selection activeCell="K20" sqref="K20"/>
    </sheetView>
  </sheetViews>
  <sheetFormatPr defaultRowHeight="12.75" x14ac:dyDescent="0.2"/>
  <cols>
    <col min="1" max="1" width="6.140625" style="122" customWidth="1"/>
    <col min="2" max="2" width="19.140625" customWidth="1"/>
    <col min="3" max="3" width="19.5703125" customWidth="1"/>
    <col min="4" max="4" width="28" customWidth="1"/>
    <col min="5" max="5" width="16.140625" style="53" customWidth="1"/>
    <col min="6" max="8" width="11.28515625" style="53" customWidth="1"/>
    <col min="9" max="9" width="15.140625" style="53" customWidth="1"/>
    <col min="10" max="10" width="12.7109375" style="53" customWidth="1"/>
    <col min="11" max="11" width="12.28515625" style="53" customWidth="1"/>
    <col min="12" max="12" width="17" customWidth="1"/>
    <col min="13" max="13" width="12.140625" customWidth="1"/>
  </cols>
  <sheetData>
    <row r="1" spans="1:13" s="122" customFormat="1" x14ac:dyDescent="0.2">
      <c r="B1" s="128" t="s">
        <v>111</v>
      </c>
    </row>
    <row r="2" spans="1:13" s="122" customFormat="1" x14ac:dyDescent="0.2"/>
    <row r="3" spans="1:13" s="122" customFormat="1" x14ac:dyDescent="0.2">
      <c r="B3" s="122" t="s">
        <v>112</v>
      </c>
    </row>
    <row r="4" spans="1:13" s="122" customFormat="1" x14ac:dyDescent="0.2"/>
    <row r="5" spans="1:13" s="122" customFormat="1" x14ac:dyDescent="0.2">
      <c r="B5" s="129" t="s">
        <v>145</v>
      </c>
    </row>
    <row r="6" spans="1:13" s="130" customFormat="1" ht="17.25" customHeight="1" x14ac:dyDescent="0.2">
      <c r="A6" s="164" t="s">
        <v>140</v>
      </c>
      <c r="B6" s="164" t="s">
        <v>130</v>
      </c>
      <c r="C6" s="164" t="s">
        <v>131</v>
      </c>
      <c r="D6" s="164" t="s">
        <v>132</v>
      </c>
      <c r="E6" s="164" t="s">
        <v>133</v>
      </c>
      <c r="F6" s="164" t="s">
        <v>134</v>
      </c>
      <c r="G6" s="164" t="s">
        <v>114</v>
      </c>
      <c r="H6" s="167" t="s">
        <v>135</v>
      </c>
      <c r="I6" s="169"/>
      <c r="J6" s="169"/>
      <c r="K6" s="169"/>
      <c r="L6" s="169"/>
      <c r="M6" s="168"/>
    </row>
    <row r="7" spans="1:13" s="122" customFormat="1" ht="14.25" customHeight="1" x14ac:dyDescent="0.2">
      <c r="A7" s="165"/>
      <c r="B7" s="165"/>
      <c r="C7" s="165"/>
      <c r="D7" s="165"/>
      <c r="E7" s="165"/>
      <c r="F7" s="165"/>
      <c r="G7" s="165"/>
      <c r="H7" s="164" t="s">
        <v>136</v>
      </c>
      <c r="I7" s="164" t="s">
        <v>137</v>
      </c>
      <c r="J7" s="167" t="s">
        <v>154</v>
      </c>
      <c r="K7" s="168"/>
      <c r="L7" s="167" t="s">
        <v>155</v>
      </c>
      <c r="M7" s="168"/>
    </row>
    <row r="8" spans="1:13" s="122" customFormat="1" ht="54" customHeight="1" x14ac:dyDescent="0.2">
      <c r="A8" s="166"/>
      <c r="B8" s="166"/>
      <c r="C8" s="166"/>
      <c r="D8" s="166"/>
      <c r="E8" s="166"/>
      <c r="F8" s="166"/>
      <c r="G8" s="166"/>
      <c r="H8" s="166"/>
      <c r="I8" s="166"/>
      <c r="J8" s="123" t="s">
        <v>138</v>
      </c>
      <c r="K8" s="123" t="s">
        <v>139</v>
      </c>
      <c r="L8" s="123" t="s">
        <v>178</v>
      </c>
      <c r="M8" s="123" t="s">
        <v>179</v>
      </c>
    </row>
    <row r="9" spans="1:13" s="122" customFormat="1" ht="15" x14ac:dyDescent="0.25">
      <c r="A9" s="125">
        <v>1</v>
      </c>
      <c r="B9" s="131" t="s">
        <v>176</v>
      </c>
      <c r="C9" s="131" t="s">
        <v>176</v>
      </c>
      <c r="D9" s="131" t="s">
        <v>176</v>
      </c>
      <c r="E9" s="131" t="s">
        <v>176</v>
      </c>
      <c r="F9" s="131" t="s">
        <v>176</v>
      </c>
      <c r="G9" s="131" t="s">
        <v>176</v>
      </c>
      <c r="H9" s="131"/>
      <c r="I9" s="131"/>
      <c r="J9" s="131"/>
      <c r="K9" s="131"/>
      <c r="L9" s="131"/>
      <c r="M9" s="131"/>
    </row>
    <row r="10" spans="1:13" s="122" customFormat="1" ht="15" x14ac:dyDescent="0.25">
      <c r="A10" s="125">
        <v>2</v>
      </c>
      <c r="B10" s="131" t="s">
        <v>176</v>
      </c>
      <c r="C10" s="131" t="s">
        <v>176</v>
      </c>
      <c r="D10" s="131" t="s">
        <v>176</v>
      </c>
      <c r="E10" s="131" t="s">
        <v>176</v>
      </c>
      <c r="F10" s="131" t="s">
        <v>176</v>
      </c>
      <c r="G10" s="131" t="s">
        <v>176</v>
      </c>
      <c r="H10" s="131"/>
      <c r="I10" s="131"/>
      <c r="J10" s="131"/>
      <c r="K10" s="131"/>
      <c r="L10" s="131"/>
      <c r="M10" s="131"/>
    </row>
    <row r="11" spans="1:13" s="122" customFormat="1" ht="15" x14ac:dyDescent="0.25">
      <c r="A11" s="125">
        <v>3</v>
      </c>
      <c r="B11" s="131" t="s">
        <v>176</v>
      </c>
      <c r="C11" s="131" t="s">
        <v>176</v>
      </c>
      <c r="D11" s="131" t="s">
        <v>176</v>
      </c>
      <c r="E11" s="131" t="s">
        <v>176</v>
      </c>
      <c r="F11" s="131" t="s">
        <v>176</v>
      </c>
      <c r="G11" s="131" t="s">
        <v>176</v>
      </c>
      <c r="H11" s="131"/>
      <c r="I11" s="131"/>
      <c r="J11" s="131"/>
      <c r="K11" s="131"/>
      <c r="L11" s="131"/>
      <c r="M11" s="131"/>
    </row>
    <row r="12" spans="1:13" s="122" customFormat="1" ht="15" x14ac:dyDescent="0.25">
      <c r="A12" s="125">
        <v>4</v>
      </c>
      <c r="B12" s="131" t="s">
        <v>176</v>
      </c>
      <c r="C12" s="131" t="s">
        <v>176</v>
      </c>
      <c r="D12" s="131" t="s">
        <v>176</v>
      </c>
      <c r="E12" s="131" t="s">
        <v>176</v>
      </c>
      <c r="F12" s="131" t="s">
        <v>176</v>
      </c>
      <c r="G12" s="131" t="s">
        <v>176</v>
      </c>
      <c r="H12" s="131"/>
      <c r="I12" s="131"/>
      <c r="J12" s="131"/>
      <c r="K12" s="131"/>
      <c r="L12" s="131"/>
      <c r="M12" s="131"/>
    </row>
    <row r="13" spans="1:13" s="122" customFormat="1" ht="15" x14ac:dyDescent="0.25">
      <c r="A13" s="125">
        <v>5</v>
      </c>
      <c r="B13" s="131" t="s">
        <v>176</v>
      </c>
      <c r="C13" s="131" t="s">
        <v>176</v>
      </c>
      <c r="D13" s="131" t="s">
        <v>176</v>
      </c>
      <c r="E13" s="131" t="s">
        <v>176</v>
      </c>
      <c r="F13" s="131" t="s">
        <v>176</v>
      </c>
      <c r="G13" s="131" t="s">
        <v>176</v>
      </c>
      <c r="H13" s="131"/>
      <c r="I13" s="131"/>
      <c r="J13" s="131"/>
      <c r="K13" s="131"/>
      <c r="L13" s="131"/>
      <c r="M13" s="131"/>
    </row>
    <row r="14" spans="1:13" s="53" customFormat="1" x14ac:dyDescent="0.2">
      <c r="A14" s="122"/>
    </row>
    <row r="15" spans="1:13" s="53" customFormat="1" x14ac:dyDescent="0.2">
      <c r="A15" s="122"/>
      <c r="B15" s="124" t="s">
        <v>146</v>
      </c>
      <c r="H15" s="124" t="s">
        <v>152</v>
      </c>
    </row>
    <row r="16" spans="1:13" s="53" customFormat="1" ht="22.5" x14ac:dyDescent="0.25">
      <c r="A16" s="123" t="s">
        <v>140</v>
      </c>
      <c r="B16" s="121" t="s">
        <v>141</v>
      </c>
      <c r="C16" s="121" t="s">
        <v>142</v>
      </c>
      <c r="D16" s="121" t="s">
        <v>143</v>
      </c>
      <c r="E16" s="121" t="s">
        <v>144</v>
      </c>
      <c r="G16" s="173" t="s">
        <v>147</v>
      </c>
      <c r="H16" s="174"/>
      <c r="I16" s="133"/>
    </row>
    <row r="17" spans="1:9" s="53" customFormat="1" ht="15" x14ac:dyDescent="0.25">
      <c r="A17" s="170">
        <v>1</v>
      </c>
      <c r="B17" s="134" t="s">
        <v>176</v>
      </c>
      <c r="C17" s="131" t="s">
        <v>176</v>
      </c>
      <c r="D17" s="132"/>
      <c r="E17" s="132"/>
      <c r="G17" s="173" t="s">
        <v>148</v>
      </c>
      <c r="H17" s="174"/>
      <c r="I17" s="133"/>
    </row>
    <row r="18" spans="1:9" s="53" customFormat="1" ht="15" x14ac:dyDescent="0.25">
      <c r="A18" s="171"/>
      <c r="B18" s="134" t="s">
        <v>176</v>
      </c>
      <c r="C18" s="131" t="s">
        <v>176</v>
      </c>
      <c r="D18" s="132"/>
      <c r="E18" s="132"/>
      <c r="G18" s="173" t="s">
        <v>149</v>
      </c>
      <c r="H18" s="174"/>
      <c r="I18" s="133"/>
    </row>
    <row r="19" spans="1:9" s="53" customFormat="1" ht="15" x14ac:dyDescent="0.25">
      <c r="A19" s="171"/>
      <c r="B19" s="134" t="s">
        <v>176</v>
      </c>
      <c r="C19" s="131" t="s">
        <v>176</v>
      </c>
      <c r="D19" s="132"/>
      <c r="E19" s="132"/>
      <c r="G19" s="173" t="s">
        <v>150</v>
      </c>
      <c r="H19" s="174"/>
      <c r="I19" s="133"/>
    </row>
    <row r="20" spans="1:9" s="53" customFormat="1" ht="15" x14ac:dyDescent="0.25">
      <c r="A20" s="171"/>
      <c r="B20" s="134" t="s">
        <v>176</v>
      </c>
      <c r="C20" s="131" t="s">
        <v>176</v>
      </c>
      <c r="D20" s="132"/>
      <c r="E20" s="132"/>
      <c r="G20" s="173" t="s">
        <v>151</v>
      </c>
      <c r="H20" s="174"/>
      <c r="I20" s="133"/>
    </row>
    <row r="21" spans="1:9" s="53" customFormat="1" ht="15" x14ac:dyDescent="0.25">
      <c r="A21" s="172"/>
      <c r="B21" s="134" t="s">
        <v>176</v>
      </c>
      <c r="C21" s="131" t="s">
        <v>176</v>
      </c>
      <c r="D21" s="132"/>
      <c r="E21" s="132"/>
    </row>
    <row r="22" spans="1:9" s="53" customFormat="1" ht="15" x14ac:dyDescent="0.25">
      <c r="A22" s="170">
        <v>2</v>
      </c>
      <c r="B22" s="134" t="s">
        <v>176</v>
      </c>
      <c r="C22" s="131" t="s">
        <v>176</v>
      </c>
      <c r="D22" s="132"/>
      <c r="E22" s="132"/>
    </row>
    <row r="23" spans="1:9" s="53" customFormat="1" ht="15" x14ac:dyDescent="0.25">
      <c r="A23" s="171"/>
      <c r="B23" s="134" t="s">
        <v>176</v>
      </c>
      <c r="C23" s="131" t="s">
        <v>176</v>
      </c>
      <c r="D23" s="132"/>
      <c r="E23" s="132"/>
    </row>
    <row r="24" spans="1:9" s="53" customFormat="1" ht="15" x14ac:dyDescent="0.25">
      <c r="A24" s="171"/>
      <c r="B24" s="134" t="s">
        <v>176</v>
      </c>
      <c r="C24" s="131" t="s">
        <v>176</v>
      </c>
      <c r="D24" s="132"/>
      <c r="E24" s="132"/>
    </row>
    <row r="25" spans="1:9" s="53" customFormat="1" ht="15" x14ac:dyDescent="0.25">
      <c r="A25" s="171"/>
      <c r="B25" s="134" t="s">
        <v>176</v>
      </c>
      <c r="C25" s="131" t="s">
        <v>176</v>
      </c>
      <c r="D25" s="132"/>
      <c r="E25" s="132"/>
    </row>
    <row r="26" spans="1:9" s="53" customFormat="1" ht="15" x14ac:dyDescent="0.25">
      <c r="A26" s="172"/>
      <c r="B26" s="134" t="s">
        <v>176</v>
      </c>
      <c r="C26" s="131" t="s">
        <v>176</v>
      </c>
      <c r="D26" s="132"/>
      <c r="E26" s="132"/>
    </row>
    <row r="27" spans="1:9" s="53" customFormat="1" ht="15" x14ac:dyDescent="0.25">
      <c r="A27" s="170">
        <v>3</v>
      </c>
      <c r="B27" s="134" t="s">
        <v>176</v>
      </c>
      <c r="C27" s="131" t="s">
        <v>176</v>
      </c>
      <c r="D27" s="132"/>
      <c r="E27" s="132"/>
    </row>
    <row r="28" spans="1:9" s="53" customFormat="1" ht="15" x14ac:dyDescent="0.25">
      <c r="A28" s="171"/>
      <c r="B28" s="134" t="s">
        <v>176</v>
      </c>
      <c r="C28" s="131" t="s">
        <v>176</v>
      </c>
      <c r="D28" s="132"/>
      <c r="E28" s="132"/>
    </row>
    <row r="29" spans="1:9" s="53" customFormat="1" ht="15" x14ac:dyDescent="0.25">
      <c r="A29" s="171"/>
      <c r="B29" s="134" t="s">
        <v>176</v>
      </c>
      <c r="C29" s="131" t="s">
        <v>176</v>
      </c>
      <c r="D29" s="132"/>
      <c r="E29" s="132"/>
    </row>
    <row r="30" spans="1:9" s="53" customFormat="1" ht="15" x14ac:dyDescent="0.25">
      <c r="A30" s="171"/>
      <c r="B30" s="134" t="s">
        <v>176</v>
      </c>
      <c r="C30" s="131" t="s">
        <v>176</v>
      </c>
      <c r="D30" s="132"/>
      <c r="E30" s="132"/>
    </row>
    <row r="31" spans="1:9" s="53" customFormat="1" ht="15" x14ac:dyDescent="0.25">
      <c r="A31" s="172"/>
      <c r="B31" s="134" t="s">
        <v>176</v>
      </c>
      <c r="C31" s="131" t="s">
        <v>176</v>
      </c>
      <c r="D31" s="132"/>
      <c r="E31" s="132"/>
    </row>
    <row r="32" spans="1:9" s="53" customFormat="1" ht="15" x14ac:dyDescent="0.25">
      <c r="A32" s="170">
        <v>4</v>
      </c>
      <c r="B32" s="134" t="s">
        <v>176</v>
      </c>
      <c r="C32" s="131" t="s">
        <v>176</v>
      </c>
      <c r="D32" s="132"/>
      <c r="E32" s="132"/>
    </row>
    <row r="33" spans="1:5" s="53" customFormat="1" ht="15" x14ac:dyDescent="0.25">
      <c r="A33" s="171"/>
      <c r="B33" s="134" t="s">
        <v>176</v>
      </c>
      <c r="C33" s="131" t="s">
        <v>176</v>
      </c>
      <c r="D33" s="132"/>
      <c r="E33" s="132"/>
    </row>
    <row r="34" spans="1:5" s="53" customFormat="1" ht="15" x14ac:dyDescent="0.25">
      <c r="A34" s="171"/>
      <c r="B34" s="134" t="s">
        <v>176</v>
      </c>
      <c r="C34" s="131" t="s">
        <v>176</v>
      </c>
      <c r="D34" s="132"/>
      <c r="E34" s="132"/>
    </row>
    <row r="35" spans="1:5" s="53" customFormat="1" ht="15" x14ac:dyDescent="0.25">
      <c r="A35" s="171"/>
      <c r="B35" s="134" t="s">
        <v>176</v>
      </c>
      <c r="C35" s="131" t="s">
        <v>176</v>
      </c>
      <c r="D35" s="132"/>
      <c r="E35" s="132"/>
    </row>
    <row r="36" spans="1:5" s="53" customFormat="1" ht="15" x14ac:dyDescent="0.25">
      <c r="A36" s="172"/>
      <c r="B36" s="134" t="s">
        <v>176</v>
      </c>
      <c r="C36" s="131" t="s">
        <v>176</v>
      </c>
      <c r="D36" s="132"/>
      <c r="E36" s="132"/>
    </row>
    <row r="37" spans="1:5" s="53" customFormat="1" ht="15" x14ac:dyDescent="0.25">
      <c r="A37" s="170">
        <v>5</v>
      </c>
      <c r="B37" s="134" t="s">
        <v>176</v>
      </c>
      <c r="C37" s="131" t="s">
        <v>176</v>
      </c>
      <c r="D37" s="132"/>
      <c r="E37" s="132"/>
    </row>
    <row r="38" spans="1:5" s="53" customFormat="1" ht="15" x14ac:dyDescent="0.25">
      <c r="A38" s="171"/>
      <c r="B38" s="134" t="s">
        <v>176</v>
      </c>
      <c r="C38" s="131" t="s">
        <v>176</v>
      </c>
      <c r="D38" s="132"/>
      <c r="E38" s="132"/>
    </row>
    <row r="39" spans="1:5" s="53" customFormat="1" ht="15" x14ac:dyDescent="0.25">
      <c r="A39" s="171"/>
      <c r="B39" s="134" t="s">
        <v>176</v>
      </c>
      <c r="C39" s="131" t="s">
        <v>176</v>
      </c>
      <c r="D39" s="132"/>
      <c r="E39" s="132"/>
    </row>
    <row r="40" spans="1:5" s="53" customFormat="1" ht="15" x14ac:dyDescent="0.25">
      <c r="A40" s="171"/>
      <c r="B40" s="134" t="s">
        <v>176</v>
      </c>
      <c r="C40" s="131" t="s">
        <v>176</v>
      </c>
      <c r="D40" s="132"/>
      <c r="E40" s="132"/>
    </row>
    <row r="41" spans="1:5" s="53" customFormat="1" ht="15" x14ac:dyDescent="0.25">
      <c r="A41" s="172"/>
      <c r="B41" s="134" t="s">
        <v>176</v>
      </c>
      <c r="C41" s="131" t="s">
        <v>176</v>
      </c>
      <c r="D41" s="132"/>
      <c r="E41" s="132"/>
    </row>
    <row r="42" spans="1:5" s="53" customFormat="1" x14ac:dyDescent="0.2">
      <c r="A42" s="122"/>
    </row>
    <row r="43" spans="1:5" s="53" customFormat="1" x14ac:dyDescent="0.2">
      <c r="A43" s="122"/>
    </row>
    <row r="44" spans="1:5" x14ac:dyDescent="0.2">
      <c r="B44" s="80" t="s">
        <v>113</v>
      </c>
    </row>
    <row r="45" spans="1:5" s="53" customFormat="1" x14ac:dyDescent="0.2">
      <c r="A45" s="122"/>
      <c r="B45" s="80"/>
    </row>
    <row r="46" spans="1:5" ht="13.5" thickBot="1" x14ac:dyDescent="0.25">
      <c r="B46" s="124" t="s">
        <v>117</v>
      </c>
    </row>
    <row r="47" spans="1:5" ht="79.5" customHeight="1" thickBot="1" x14ac:dyDescent="0.25">
      <c r="B47" s="81" t="s">
        <v>116</v>
      </c>
      <c r="C47" s="79"/>
    </row>
    <row r="48" spans="1:5" ht="55.5" customHeight="1" x14ac:dyDescent="0.2">
      <c r="B48" s="81" t="s">
        <v>115</v>
      </c>
      <c r="C48" s="79"/>
    </row>
    <row r="49" spans="2:3" x14ac:dyDescent="0.2">
      <c r="B49" s="82" t="s">
        <v>118</v>
      </c>
    </row>
    <row r="55" spans="2:3" x14ac:dyDescent="0.2">
      <c r="C55" s="53"/>
    </row>
    <row r="56" spans="2:3" x14ac:dyDescent="0.2">
      <c r="C56" s="53"/>
    </row>
    <row r="57" spans="2:3" x14ac:dyDescent="0.2">
      <c r="C57" s="53"/>
    </row>
    <row r="58" spans="2:3" x14ac:dyDescent="0.2">
      <c r="C58" s="53"/>
    </row>
    <row r="59" spans="2:3" x14ac:dyDescent="0.2">
      <c r="C59" s="53"/>
    </row>
    <row r="60" spans="2:3" x14ac:dyDescent="0.2">
      <c r="C60" s="53"/>
    </row>
    <row r="61" spans="2:3" x14ac:dyDescent="0.2">
      <c r="C61" s="53"/>
    </row>
    <row r="62" spans="2:3" x14ac:dyDescent="0.2">
      <c r="C62" s="53"/>
    </row>
    <row r="63" spans="2:3" x14ac:dyDescent="0.2">
      <c r="C63" s="80"/>
    </row>
    <row r="64" spans="2:3" x14ac:dyDescent="0.2">
      <c r="C64" s="53"/>
    </row>
    <row r="65" spans="3:3" x14ac:dyDescent="0.2">
      <c r="C65" s="53"/>
    </row>
    <row r="66" spans="3:3" x14ac:dyDescent="0.2">
      <c r="C66" s="53"/>
    </row>
    <row r="67" spans="3:3" x14ac:dyDescent="0.2">
      <c r="C67" s="53"/>
    </row>
    <row r="68" spans="3:3" x14ac:dyDescent="0.2">
      <c r="C68" s="53"/>
    </row>
    <row r="69" spans="3:3" x14ac:dyDescent="0.2">
      <c r="C69" s="53"/>
    </row>
    <row r="70" spans="3:3" x14ac:dyDescent="0.2">
      <c r="C70" s="53"/>
    </row>
    <row r="71" spans="3:3" x14ac:dyDescent="0.2">
      <c r="C71" s="53"/>
    </row>
    <row r="72" spans="3:3" x14ac:dyDescent="0.2">
      <c r="C72" s="53"/>
    </row>
    <row r="73" spans="3:3" x14ac:dyDescent="0.2">
      <c r="C73" s="53"/>
    </row>
    <row r="74" spans="3:3" x14ac:dyDescent="0.2">
      <c r="C74" s="53"/>
    </row>
    <row r="75" spans="3:3" x14ac:dyDescent="0.2">
      <c r="C75" s="53"/>
    </row>
    <row r="76" spans="3:3" x14ac:dyDescent="0.2">
      <c r="C76" s="53"/>
    </row>
    <row r="77" spans="3:3" x14ac:dyDescent="0.2">
      <c r="C77" s="53"/>
    </row>
  </sheetData>
  <mergeCells count="22">
    <mergeCell ref="G16:H16"/>
    <mergeCell ref="G17:H17"/>
    <mergeCell ref="G18:H18"/>
    <mergeCell ref="G19:H19"/>
    <mergeCell ref="G20:H20"/>
    <mergeCell ref="A17:A21"/>
    <mergeCell ref="A22:A26"/>
    <mergeCell ref="A27:A31"/>
    <mergeCell ref="A32:A36"/>
    <mergeCell ref="A37:A41"/>
    <mergeCell ref="F6:F8"/>
    <mergeCell ref="G6:G8"/>
    <mergeCell ref="H7:H8"/>
    <mergeCell ref="I7:I8"/>
    <mergeCell ref="J7:K7"/>
    <mergeCell ref="H6:M6"/>
    <mergeCell ref="L7:M7"/>
    <mergeCell ref="A6:A8"/>
    <mergeCell ref="B6:B8"/>
    <mergeCell ref="C6:C8"/>
    <mergeCell ref="D6:D8"/>
    <mergeCell ref="E6:E8"/>
  </mergeCells>
  <dataValidations count="7">
    <dataValidation type="list" allowBlank="1" showInputMessage="1" showErrorMessage="1" sqref="B9:B13">
      <formula1>Fleet_Type</formula1>
    </dataValidation>
    <dataValidation type="list" allowBlank="1" showInputMessage="1" showErrorMessage="1" sqref="C9:C13">
      <formula1>IF(B9="On Highway",Target_Fleet_1,IF(B9="Non Road",Target_Fleet_2,Dummy))</formula1>
    </dataValidation>
    <dataValidation type="list" allowBlank="1" showInputMessage="1" showErrorMessage="1" sqref="D9:D13">
      <formula1>IF(C9="School Bus",Class_Sch,IF(C9="Transit Bus",Class_Tra,IF(C9="Agriculture",Class_Agr,IF(C9="Construction",Class_Con,IF(C9="Ports and Airports",Class_Por,IF(C9="Rail",Class_Rai,IF(C9="Stationary",Class_Sta,IF(C9="Select…",Dummy,Class_Cit))))))))</formula1>
    </dataValidation>
    <dataValidation type="list" allowBlank="1" showInputMessage="1" showErrorMessage="1" sqref="E9:E13">
      <formula1>IF(D9="Select…",Dummy,Model_Year)</formula1>
    </dataValidation>
    <dataValidation type="list" allowBlank="1" showInputMessage="1" showErrorMessage="1" sqref="F9:F13">
      <formula1>IF(D9="Select…",Dummy,Ret_Year)</formula1>
    </dataValidation>
    <dataValidation type="list" allowBlank="1" showInputMessage="1" showErrorMessage="1" sqref="G9:G13">
      <formula1>IF(D9="Select…",Dummy,Fuel_Type)</formula1>
    </dataValidation>
    <dataValidation type="list" allowBlank="1" showInputMessage="1" showErrorMessage="1" sqref="B17:B41">
      <formula1>Tech_Type</formula1>
    </dataValidation>
  </dataValidations>
  <pageMargins left="0.7" right="0.7" top="0.75" bottom="0.75" header="0.3" footer="0.3"/>
  <pageSetup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IF(B17=Ent!$P$3,TA,IF(B17=Ent!$P$4,TAe,IF(B17=Ent!$P$5,TE,IF(B17=Ent!$P$6,TR,IF(B17=Ent!$P$7,TU,IF(B17=Ent!$P$8,TF,IF(B17=Ent!$P$9,TH,IF(B17=Ent!$P$10,TI,IF(B17=Ent!$P$11,TS,IF(B17=Ent!$P$12,TT,IF(B17=Ent!$P$13,TTr,IF(B17=Ent!$P$14,TW,Dummy))))))))))))</xm:f>
          </x14:formula1>
          <xm:sqref>C17:C41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workbookViewId="0">
      <selection activeCell="O27" sqref="O27"/>
    </sheetView>
  </sheetViews>
  <sheetFormatPr defaultRowHeight="12.75" x14ac:dyDescent="0.2"/>
  <cols>
    <col min="1" max="1" width="9.140625" style="53"/>
    <col min="2" max="3" width="13.140625" customWidth="1"/>
    <col min="4" max="4" width="15.140625" customWidth="1"/>
    <col min="5" max="5" width="14.85546875" customWidth="1"/>
    <col min="6" max="6" width="12.140625" customWidth="1"/>
    <col min="7" max="7" width="11.28515625" customWidth="1"/>
    <col min="8" max="8" width="12.140625" customWidth="1"/>
    <col min="9" max="9" width="16.28515625" customWidth="1"/>
    <col min="10" max="10" width="11" customWidth="1"/>
    <col min="11" max="11" width="11.28515625" customWidth="1"/>
    <col min="12" max="13" width="11.5703125" customWidth="1"/>
    <col min="14" max="14" width="9.28515625" customWidth="1"/>
    <col min="15" max="15" width="14.5703125" customWidth="1"/>
    <col min="16" max="16" width="22.85546875" customWidth="1"/>
    <col min="17" max="17" width="20.5703125" customWidth="1"/>
    <col min="18" max="18" width="25.85546875" customWidth="1"/>
    <col min="19" max="19" width="57.85546875" customWidth="1"/>
    <col min="20" max="20" width="13.85546875" customWidth="1"/>
    <col min="21" max="21" width="12.140625" customWidth="1"/>
    <col min="22" max="22" width="26.5703125" customWidth="1"/>
    <col min="23" max="23" width="9.85546875" customWidth="1"/>
    <col min="24" max="24" width="25.28515625" customWidth="1"/>
    <col min="25" max="25" width="10.85546875" customWidth="1"/>
    <col min="26" max="26" width="19.85546875" customWidth="1"/>
    <col min="27" max="27" width="20.5703125" customWidth="1"/>
    <col min="28" max="28" width="16.7109375" customWidth="1"/>
  </cols>
  <sheetData>
    <row r="1" spans="1:28" s="127" customFormat="1" x14ac:dyDescent="0.2">
      <c r="A1" s="127" t="s">
        <v>177</v>
      </c>
      <c r="B1" s="127" t="s">
        <v>153</v>
      </c>
      <c r="C1" s="127" t="s">
        <v>156</v>
      </c>
      <c r="D1" s="127" t="s">
        <v>157</v>
      </c>
      <c r="E1" s="127" t="s">
        <v>245</v>
      </c>
      <c r="F1" s="127" t="s">
        <v>246</v>
      </c>
      <c r="G1" s="127" t="s">
        <v>247</v>
      </c>
      <c r="H1" s="127" t="s">
        <v>180</v>
      </c>
      <c r="I1" s="127" t="s">
        <v>181</v>
      </c>
      <c r="J1" s="127" t="s">
        <v>182</v>
      </c>
      <c r="K1" s="127" t="s">
        <v>183</v>
      </c>
      <c r="L1" s="127" t="s">
        <v>184</v>
      </c>
      <c r="M1" s="127" t="s">
        <v>248</v>
      </c>
      <c r="N1" s="127" t="s">
        <v>249</v>
      </c>
      <c r="O1" s="127" t="s">
        <v>250</v>
      </c>
      <c r="P1" s="127" t="s">
        <v>263</v>
      </c>
      <c r="Q1" s="127" t="s">
        <v>276</v>
      </c>
      <c r="R1" s="127" t="s">
        <v>277</v>
      </c>
      <c r="S1" s="127" t="s">
        <v>278</v>
      </c>
      <c r="T1" s="127" t="s">
        <v>279</v>
      </c>
      <c r="U1" s="127" t="s">
        <v>280</v>
      </c>
      <c r="V1" s="127" t="s">
        <v>281</v>
      </c>
      <c r="W1" s="127" t="s">
        <v>282</v>
      </c>
      <c r="X1" s="127" t="s">
        <v>283</v>
      </c>
      <c r="Y1" s="127" t="s">
        <v>284</v>
      </c>
      <c r="Z1" s="127" t="s">
        <v>285</v>
      </c>
      <c r="AA1" s="127" t="s">
        <v>286</v>
      </c>
      <c r="AB1" s="127" t="s">
        <v>287</v>
      </c>
    </row>
    <row r="2" spans="1:28" x14ac:dyDescent="0.2">
      <c r="A2" s="80" t="s">
        <v>176</v>
      </c>
      <c r="B2" s="80" t="s">
        <v>176</v>
      </c>
      <c r="C2" s="80" t="s">
        <v>176</v>
      </c>
      <c r="D2" s="80" t="s">
        <v>176</v>
      </c>
      <c r="E2" s="80" t="s">
        <v>176</v>
      </c>
      <c r="F2" s="80" t="s">
        <v>176</v>
      </c>
      <c r="G2" s="80" t="s">
        <v>176</v>
      </c>
      <c r="H2" s="80" t="s">
        <v>176</v>
      </c>
      <c r="I2" s="80" t="s">
        <v>176</v>
      </c>
      <c r="J2" s="80" t="s">
        <v>176</v>
      </c>
      <c r="K2" s="80" t="s">
        <v>176</v>
      </c>
      <c r="L2" s="80" t="s">
        <v>176</v>
      </c>
      <c r="M2" s="80" t="s">
        <v>176</v>
      </c>
      <c r="N2" s="80" t="s">
        <v>176</v>
      </c>
      <c r="O2" s="80" t="s">
        <v>176</v>
      </c>
      <c r="P2" s="80" t="s">
        <v>176</v>
      </c>
      <c r="Q2" s="80" t="s">
        <v>176</v>
      </c>
      <c r="R2" s="80" t="s">
        <v>176</v>
      </c>
      <c r="S2" s="80" t="s">
        <v>176</v>
      </c>
      <c r="T2" s="80" t="s">
        <v>176</v>
      </c>
      <c r="U2" s="80" t="s">
        <v>176</v>
      </c>
      <c r="V2" s="80" t="s">
        <v>176</v>
      </c>
      <c r="W2" s="80" t="s">
        <v>176</v>
      </c>
      <c r="X2" s="80" t="s">
        <v>176</v>
      </c>
      <c r="Y2" s="80" t="s">
        <v>176</v>
      </c>
      <c r="Z2" s="80" t="s">
        <v>176</v>
      </c>
      <c r="AA2" s="80" t="s">
        <v>176</v>
      </c>
      <c r="AB2" s="80" t="s">
        <v>176</v>
      </c>
    </row>
    <row r="3" spans="1:28" x14ac:dyDescent="0.2">
      <c r="B3" s="53" t="s">
        <v>154</v>
      </c>
      <c r="C3" s="53" t="s">
        <v>158</v>
      </c>
      <c r="D3" s="53" t="s">
        <v>166</v>
      </c>
      <c r="E3" s="53" t="s">
        <v>171</v>
      </c>
      <c r="F3" s="126" t="s">
        <v>160</v>
      </c>
      <c r="G3" s="126" t="s">
        <v>161</v>
      </c>
      <c r="H3" t="s">
        <v>185</v>
      </c>
      <c r="I3" t="s">
        <v>198</v>
      </c>
      <c r="J3" t="s">
        <v>230</v>
      </c>
      <c r="K3" s="53" t="s">
        <v>231</v>
      </c>
      <c r="L3" t="s">
        <v>239</v>
      </c>
      <c r="M3">
        <v>1973</v>
      </c>
      <c r="N3">
        <v>2000</v>
      </c>
      <c r="O3" t="s">
        <v>251</v>
      </c>
      <c r="P3" t="s">
        <v>264</v>
      </c>
      <c r="Q3" t="s">
        <v>288</v>
      </c>
      <c r="R3" t="s">
        <v>291</v>
      </c>
      <c r="S3" t="s">
        <v>305</v>
      </c>
      <c r="T3" s="80" t="s">
        <v>325</v>
      </c>
      <c r="U3" t="s">
        <v>326</v>
      </c>
      <c r="V3" t="s">
        <v>328</v>
      </c>
      <c r="W3" s="53" t="s">
        <v>270</v>
      </c>
      <c r="X3" t="s">
        <v>333</v>
      </c>
      <c r="Y3" s="80" t="s">
        <v>340</v>
      </c>
      <c r="Z3" t="s">
        <v>351</v>
      </c>
      <c r="AA3" t="s">
        <v>354</v>
      </c>
      <c r="AB3" t="s">
        <v>361</v>
      </c>
    </row>
    <row r="4" spans="1:28" x14ac:dyDescent="0.2">
      <c r="B4" s="53" t="s">
        <v>155</v>
      </c>
      <c r="C4" s="53" t="s">
        <v>159</v>
      </c>
      <c r="D4" s="53" t="s">
        <v>167</v>
      </c>
      <c r="E4" s="53" t="s">
        <v>172</v>
      </c>
      <c r="H4" t="s">
        <v>186</v>
      </c>
      <c r="I4" t="s">
        <v>199</v>
      </c>
      <c r="J4" t="s">
        <v>231</v>
      </c>
      <c r="K4" s="53" t="s">
        <v>201</v>
      </c>
      <c r="L4" t="s">
        <v>240</v>
      </c>
      <c r="M4">
        <v>1974</v>
      </c>
      <c r="N4">
        <v>2001</v>
      </c>
      <c r="O4" s="80" t="s">
        <v>261</v>
      </c>
      <c r="P4" t="s">
        <v>265</v>
      </c>
      <c r="Q4" t="s">
        <v>289</v>
      </c>
      <c r="R4" t="s">
        <v>292</v>
      </c>
      <c r="S4" t="s">
        <v>306</v>
      </c>
      <c r="T4" s="80" t="s">
        <v>324</v>
      </c>
      <c r="U4" t="s">
        <v>327</v>
      </c>
      <c r="V4" t="s">
        <v>329</v>
      </c>
      <c r="X4" t="s">
        <v>334</v>
      </c>
      <c r="Y4" s="80" t="s">
        <v>341</v>
      </c>
      <c r="Z4" t="s">
        <v>352</v>
      </c>
      <c r="AA4" t="s">
        <v>355</v>
      </c>
      <c r="AB4" s="80" t="s">
        <v>362</v>
      </c>
    </row>
    <row r="5" spans="1:28" x14ac:dyDescent="0.2">
      <c r="B5" s="53"/>
      <c r="C5" s="53" t="s">
        <v>160</v>
      </c>
      <c r="D5" s="53" t="s">
        <v>168</v>
      </c>
      <c r="E5" s="53" t="s">
        <v>173</v>
      </c>
      <c r="H5" t="s">
        <v>187</v>
      </c>
      <c r="I5" t="s">
        <v>200</v>
      </c>
      <c r="J5" t="s">
        <v>232</v>
      </c>
      <c r="K5" s="53" t="s">
        <v>206</v>
      </c>
      <c r="L5" t="s">
        <v>241</v>
      </c>
      <c r="M5" s="53">
        <v>1975</v>
      </c>
      <c r="N5" s="53">
        <v>2002</v>
      </c>
      <c r="O5" t="s">
        <v>252</v>
      </c>
      <c r="P5" t="s">
        <v>266</v>
      </c>
      <c r="Q5" s="80" t="s">
        <v>290</v>
      </c>
      <c r="R5" t="s">
        <v>293</v>
      </c>
      <c r="S5" t="s">
        <v>307</v>
      </c>
      <c r="V5" t="s">
        <v>330</v>
      </c>
      <c r="X5" t="s">
        <v>335</v>
      </c>
      <c r="Y5" s="80" t="s">
        <v>342</v>
      </c>
      <c r="Z5" t="s">
        <v>353</v>
      </c>
      <c r="AA5" t="s">
        <v>356</v>
      </c>
      <c r="AB5" s="80" t="s">
        <v>363</v>
      </c>
    </row>
    <row r="6" spans="1:28" x14ac:dyDescent="0.2">
      <c r="B6" s="53"/>
      <c r="C6" s="53" t="s">
        <v>161</v>
      </c>
      <c r="D6" s="53" t="s">
        <v>169</v>
      </c>
      <c r="E6" s="53" t="s">
        <v>174</v>
      </c>
      <c r="H6" t="s">
        <v>188</v>
      </c>
      <c r="I6" t="s">
        <v>201</v>
      </c>
      <c r="J6" t="s">
        <v>201</v>
      </c>
      <c r="K6" s="53" t="s">
        <v>208</v>
      </c>
      <c r="L6" t="s">
        <v>242</v>
      </c>
      <c r="M6" s="53">
        <v>1976</v>
      </c>
      <c r="N6" s="53">
        <v>2003</v>
      </c>
      <c r="O6" t="s">
        <v>253</v>
      </c>
      <c r="P6" t="s">
        <v>267</v>
      </c>
      <c r="R6" t="s">
        <v>294</v>
      </c>
      <c r="S6" t="s">
        <v>308</v>
      </c>
      <c r="V6" t="s">
        <v>254</v>
      </c>
      <c r="X6" t="s">
        <v>336</v>
      </c>
      <c r="Y6" s="80" t="s">
        <v>343</v>
      </c>
      <c r="AA6" t="s">
        <v>357</v>
      </c>
      <c r="AB6" s="80" t="s">
        <v>364</v>
      </c>
    </row>
    <row r="7" spans="1:28" x14ac:dyDescent="0.2">
      <c r="B7" s="53"/>
      <c r="C7" s="53" t="s">
        <v>162</v>
      </c>
      <c r="D7" s="53" t="s">
        <v>170</v>
      </c>
      <c r="E7" s="53" t="s">
        <v>175</v>
      </c>
      <c r="H7" t="s">
        <v>189</v>
      </c>
      <c r="I7" t="s">
        <v>202</v>
      </c>
      <c r="J7" t="s">
        <v>206</v>
      </c>
      <c r="K7" s="53" t="s">
        <v>210</v>
      </c>
      <c r="L7" t="s">
        <v>243</v>
      </c>
      <c r="M7" s="53">
        <v>1977</v>
      </c>
      <c r="N7" s="53">
        <v>2004</v>
      </c>
      <c r="O7" s="80" t="s">
        <v>262</v>
      </c>
      <c r="P7" t="s">
        <v>268</v>
      </c>
      <c r="R7" t="s">
        <v>295</v>
      </c>
      <c r="S7" s="80" t="s">
        <v>309</v>
      </c>
      <c r="V7" t="s">
        <v>331</v>
      </c>
      <c r="X7" t="s">
        <v>337</v>
      </c>
      <c r="Y7" s="80" t="s">
        <v>344</v>
      </c>
      <c r="AA7" t="s">
        <v>358</v>
      </c>
    </row>
    <row r="8" spans="1:28" x14ac:dyDescent="0.2">
      <c r="B8" s="53"/>
      <c r="C8" s="53" t="s">
        <v>163</v>
      </c>
      <c r="D8" s="53"/>
      <c r="E8" s="53"/>
      <c r="H8" t="s">
        <v>190</v>
      </c>
      <c r="I8" t="s">
        <v>203</v>
      </c>
      <c r="J8" t="s">
        <v>208</v>
      </c>
      <c r="K8" s="53" t="s">
        <v>211</v>
      </c>
      <c r="L8" t="s">
        <v>244</v>
      </c>
      <c r="M8" s="53">
        <v>1978</v>
      </c>
      <c r="N8" s="53">
        <v>2005</v>
      </c>
      <c r="O8" t="s">
        <v>254</v>
      </c>
      <c r="P8" t="s">
        <v>269</v>
      </c>
      <c r="R8" t="s">
        <v>296</v>
      </c>
      <c r="S8" t="s">
        <v>310</v>
      </c>
      <c r="V8" t="s">
        <v>332</v>
      </c>
      <c r="X8" t="s">
        <v>338</v>
      </c>
      <c r="Y8" s="80" t="s">
        <v>345</v>
      </c>
      <c r="AA8" s="80" t="s">
        <v>359</v>
      </c>
    </row>
    <row r="9" spans="1:28" x14ac:dyDescent="0.2">
      <c r="B9" s="53"/>
      <c r="C9" s="53" t="s">
        <v>164</v>
      </c>
      <c r="D9" s="53"/>
      <c r="E9" s="53"/>
      <c r="H9" t="s">
        <v>191</v>
      </c>
      <c r="I9" t="s">
        <v>204</v>
      </c>
      <c r="J9" t="s">
        <v>209</v>
      </c>
      <c r="K9" s="53" t="s">
        <v>236</v>
      </c>
      <c r="M9" s="53">
        <v>1979</v>
      </c>
      <c r="N9" s="53">
        <v>2006</v>
      </c>
      <c r="O9" t="s">
        <v>255</v>
      </c>
      <c r="P9" t="s">
        <v>270</v>
      </c>
      <c r="R9" t="s">
        <v>297</v>
      </c>
      <c r="S9" t="s">
        <v>311</v>
      </c>
      <c r="X9" t="s">
        <v>339</v>
      </c>
      <c r="Y9" s="80" t="s">
        <v>346</v>
      </c>
      <c r="AA9" s="80" t="s">
        <v>360</v>
      </c>
    </row>
    <row r="10" spans="1:28" x14ac:dyDescent="0.2">
      <c r="B10" s="53"/>
      <c r="C10" s="53" t="s">
        <v>165</v>
      </c>
      <c r="D10" s="53"/>
      <c r="E10" s="53"/>
      <c r="H10" t="s">
        <v>192</v>
      </c>
      <c r="I10" t="s">
        <v>205</v>
      </c>
      <c r="J10" t="s">
        <v>210</v>
      </c>
      <c r="K10" s="53" t="s">
        <v>192</v>
      </c>
      <c r="M10" s="53">
        <v>1980</v>
      </c>
      <c r="N10" s="53">
        <v>2007</v>
      </c>
      <c r="O10" s="80" t="s">
        <v>256</v>
      </c>
      <c r="P10" t="s">
        <v>271</v>
      </c>
      <c r="R10" t="s">
        <v>298</v>
      </c>
      <c r="S10" t="s">
        <v>312</v>
      </c>
      <c r="Y10" s="80" t="s">
        <v>347</v>
      </c>
    </row>
    <row r="11" spans="1:28" x14ac:dyDescent="0.2">
      <c r="H11" t="s">
        <v>193</v>
      </c>
      <c r="I11" t="s">
        <v>206</v>
      </c>
      <c r="J11" t="s">
        <v>211</v>
      </c>
      <c r="K11" s="53" t="s">
        <v>193</v>
      </c>
      <c r="M11" s="53">
        <v>1981</v>
      </c>
      <c r="N11" s="53">
        <v>2008</v>
      </c>
      <c r="O11" t="s">
        <v>257</v>
      </c>
      <c r="P11" t="s">
        <v>272</v>
      </c>
      <c r="R11" t="s">
        <v>299</v>
      </c>
      <c r="S11" t="s">
        <v>313</v>
      </c>
      <c r="Y11" s="80" t="s">
        <v>348</v>
      </c>
    </row>
    <row r="12" spans="1:28" x14ac:dyDescent="0.2">
      <c r="H12" t="s">
        <v>194</v>
      </c>
      <c r="I12" t="s">
        <v>207</v>
      </c>
      <c r="J12" t="s">
        <v>212</v>
      </c>
      <c r="K12" s="53" t="s">
        <v>233</v>
      </c>
      <c r="M12" s="53">
        <v>1982</v>
      </c>
      <c r="N12" s="53">
        <v>2009</v>
      </c>
      <c r="O12" t="s">
        <v>258</v>
      </c>
      <c r="P12" t="s">
        <v>273</v>
      </c>
      <c r="R12" t="s">
        <v>300</v>
      </c>
      <c r="S12" t="s">
        <v>314</v>
      </c>
      <c r="Y12" s="80" t="s">
        <v>349</v>
      </c>
    </row>
    <row r="13" spans="1:28" x14ac:dyDescent="0.2">
      <c r="H13" t="s">
        <v>195</v>
      </c>
      <c r="I13" t="s">
        <v>208</v>
      </c>
      <c r="J13" t="s">
        <v>213</v>
      </c>
      <c r="K13" s="53" t="s">
        <v>234</v>
      </c>
      <c r="M13" s="53">
        <v>1983</v>
      </c>
      <c r="N13" s="53">
        <v>2010</v>
      </c>
      <c r="O13" t="s">
        <v>259</v>
      </c>
      <c r="P13" t="s">
        <v>274</v>
      </c>
      <c r="R13" t="s">
        <v>301</v>
      </c>
      <c r="S13" t="s">
        <v>315</v>
      </c>
      <c r="Y13" s="80" t="s">
        <v>350</v>
      </c>
    </row>
    <row r="14" spans="1:28" x14ac:dyDescent="0.2">
      <c r="H14" t="s">
        <v>196</v>
      </c>
      <c r="I14" t="s">
        <v>209</v>
      </c>
      <c r="J14" t="s">
        <v>192</v>
      </c>
      <c r="K14" s="80" t="s">
        <v>237</v>
      </c>
      <c r="M14" s="53">
        <v>1984</v>
      </c>
      <c r="N14" s="53">
        <v>2011</v>
      </c>
      <c r="O14" t="s">
        <v>260</v>
      </c>
      <c r="P14" t="s">
        <v>275</v>
      </c>
      <c r="R14" t="s">
        <v>302</v>
      </c>
      <c r="S14" t="s">
        <v>316</v>
      </c>
    </row>
    <row r="15" spans="1:28" x14ac:dyDescent="0.2">
      <c r="H15" t="s">
        <v>197</v>
      </c>
      <c r="I15" s="80" t="s">
        <v>210</v>
      </c>
      <c r="J15" t="s">
        <v>193</v>
      </c>
      <c r="K15" s="53" t="s">
        <v>238</v>
      </c>
      <c r="M15" s="53">
        <v>1985</v>
      </c>
      <c r="N15" s="53">
        <v>2012</v>
      </c>
      <c r="R15" t="s">
        <v>303</v>
      </c>
      <c r="S15" t="s">
        <v>317</v>
      </c>
    </row>
    <row r="16" spans="1:28" x14ac:dyDescent="0.2">
      <c r="I16" s="80" t="s">
        <v>211</v>
      </c>
      <c r="J16" t="s">
        <v>214</v>
      </c>
      <c r="K16" s="53" t="s">
        <v>235</v>
      </c>
      <c r="M16" s="53">
        <v>1986</v>
      </c>
      <c r="N16" s="53">
        <v>2013</v>
      </c>
      <c r="R16" t="s">
        <v>304</v>
      </c>
      <c r="S16" t="s">
        <v>318</v>
      </c>
    </row>
    <row r="17" spans="9:19" x14ac:dyDescent="0.2">
      <c r="I17" t="s">
        <v>212</v>
      </c>
      <c r="J17" t="s">
        <v>233</v>
      </c>
      <c r="K17" s="53" t="s">
        <v>228</v>
      </c>
      <c r="M17" s="53">
        <v>1987</v>
      </c>
      <c r="N17" s="53">
        <v>2014</v>
      </c>
      <c r="S17" t="s">
        <v>319</v>
      </c>
    </row>
    <row r="18" spans="9:19" x14ac:dyDescent="0.2">
      <c r="I18" t="s">
        <v>213</v>
      </c>
      <c r="J18" t="s">
        <v>234</v>
      </c>
      <c r="M18" s="53">
        <v>1988</v>
      </c>
      <c r="N18" s="53">
        <v>2015</v>
      </c>
      <c r="S18" t="s">
        <v>320</v>
      </c>
    </row>
    <row r="19" spans="9:19" x14ac:dyDescent="0.2">
      <c r="I19" t="s">
        <v>192</v>
      </c>
      <c r="J19" t="s">
        <v>222</v>
      </c>
      <c r="M19" s="53">
        <v>1989</v>
      </c>
      <c r="N19" s="53">
        <v>2016</v>
      </c>
      <c r="S19" t="s">
        <v>321</v>
      </c>
    </row>
    <row r="20" spans="9:19" x14ac:dyDescent="0.2">
      <c r="I20" t="s">
        <v>193</v>
      </c>
      <c r="J20" t="s">
        <v>223</v>
      </c>
      <c r="M20" s="53">
        <v>1990</v>
      </c>
      <c r="N20">
        <v>2017</v>
      </c>
      <c r="S20" t="s">
        <v>322</v>
      </c>
    </row>
    <row r="21" spans="9:19" x14ac:dyDescent="0.2">
      <c r="I21" t="s">
        <v>214</v>
      </c>
      <c r="J21" t="s">
        <v>235</v>
      </c>
      <c r="M21" s="53">
        <v>1991</v>
      </c>
      <c r="S21" t="s">
        <v>323</v>
      </c>
    </row>
    <row r="22" spans="9:19" x14ac:dyDescent="0.2">
      <c r="I22" s="80" t="s">
        <v>215</v>
      </c>
      <c r="M22" s="53">
        <v>1992</v>
      </c>
    </row>
    <row r="23" spans="9:19" x14ac:dyDescent="0.2">
      <c r="I23" t="s">
        <v>216</v>
      </c>
      <c r="M23" s="53">
        <v>1993</v>
      </c>
    </row>
    <row r="24" spans="9:19" x14ac:dyDescent="0.2">
      <c r="I24" t="s">
        <v>217</v>
      </c>
      <c r="M24" s="53">
        <v>1994</v>
      </c>
    </row>
    <row r="25" spans="9:19" x14ac:dyDescent="0.2">
      <c r="I25" t="s">
        <v>218</v>
      </c>
      <c r="M25" s="53">
        <v>1995</v>
      </c>
    </row>
    <row r="26" spans="9:19" x14ac:dyDescent="0.2">
      <c r="I26" t="s">
        <v>219</v>
      </c>
      <c r="M26" s="53">
        <v>1996</v>
      </c>
    </row>
    <row r="27" spans="9:19" x14ac:dyDescent="0.2">
      <c r="I27" t="s">
        <v>220</v>
      </c>
      <c r="M27" s="53">
        <v>1997</v>
      </c>
    </row>
    <row r="28" spans="9:19" x14ac:dyDescent="0.2">
      <c r="I28" t="s">
        <v>221</v>
      </c>
      <c r="M28" s="53">
        <v>1998</v>
      </c>
    </row>
    <row r="29" spans="9:19" x14ac:dyDescent="0.2">
      <c r="I29" t="s">
        <v>222</v>
      </c>
      <c r="M29" s="53">
        <v>1999</v>
      </c>
    </row>
    <row r="30" spans="9:19" x14ac:dyDescent="0.2">
      <c r="I30" t="s">
        <v>223</v>
      </c>
      <c r="M30" s="53">
        <v>2000</v>
      </c>
    </row>
    <row r="31" spans="9:19" x14ac:dyDescent="0.2">
      <c r="I31" t="s">
        <v>224</v>
      </c>
      <c r="M31" s="53">
        <v>2001</v>
      </c>
    </row>
    <row r="32" spans="9:19" x14ac:dyDescent="0.2">
      <c r="I32" t="s">
        <v>225</v>
      </c>
      <c r="M32" s="53">
        <v>2002</v>
      </c>
    </row>
    <row r="33" spans="9:13" x14ac:dyDescent="0.2">
      <c r="I33" t="s">
        <v>226</v>
      </c>
      <c r="M33" s="53">
        <v>2003</v>
      </c>
    </row>
    <row r="34" spans="9:13" x14ac:dyDescent="0.2">
      <c r="I34" t="s">
        <v>227</v>
      </c>
      <c r="M34" s="53">
        <v>2004</v>
      </c>
    </row>
    <row r="35" spans="9:13" x14ac:dyDescent="0.2">
      <c r="I35" t="s">
        <v>228</v>
      </c>
      <c r="M35" s="53">
        <v>2005</v>
      </c>
    </row>
    <row r="36" spans="9:13" x14ac:dyDescent="0.2">
      <c r="I36" t="s">
        <v>229</v>
      </c>
      <c r="M36" s="53">
        <v>2006</v>
      </c>
    </row>
    <row r="37" spans="9:13" x14ac:dyDescent="0.2">
      <c r="M37" s="53">
        <v>2007</v>
      </c>
    </row>
    <row r="38" spans="9:13" x14ac:dyDescent="0.2">
      <c r="M38" s="53">
        <v>2008</v>
      </c>
    </row>
    <row r="39" spans="9:13" x14ac:dyDescent="0.2">
      <c r="M39" s="53">
        <v>2009</v>
      </c>
    </row>
    <row r="40" spans="9:13" x14ac:dyDescent="0.2">
      <c r="M40" s="53">
        <v>2010</v>
      </c>
    </row>
    <row r="41" spans="9:13" x14ac:dyDescent="0.2">
      <c r="M41" s="53">
        <v>2011</v>
      </c>
    </row>
    <row r="42" spans="9:13" x14ac:dyDescent="0.2">
      <c r="M42" s="53">
        <v>2012</v>
      </c>
    </row>
    <row r="43" spans="9:13" x14ac:dyDescent="0.2">
      <c r="M43" s="53">
        <v>2013</v>
      </c>
    </row>
    <row r="44" spans="9:13" x14ac:dyDescent="0.2">
      <c r="M44" s="53">
        <v>2014</v>
      </c>
    </row>
    <row r="45" spans="9:13" x14ac:dyDescent="0.2">
      <c r="M45" s="53">
        <v>2015</v>
      </c>
    </row>
    <row r="46" spans="9:13" x14ac:dyDescent="0.2">
      <c r="M46" s="53">
        <v>2016</v>
      </c>
    </row>
    <row r="47" spans="9:13" x14ac:dyDescent="0.2">
      <c r="M47">
        <v>2017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Normal="100" workbookViewId="0">
      <selection activeCell="F19" sqref="F19"/>
    </sheetView>
  </sheetViews>
  <sheetFormatPr defaultRowHeight="12.75" x14ac:dyDescent="0.2"/>
  <cols>
    <col min="1" max="1" width="32.7109375" customWidth="1"/>
    <col min="2" max="2" width="22" customWidth="1"/>
    <col min="3" max="3" width="25.42578125" customWidth="1"/>
    <col min="4" max="4" width="24.7109375" customWidth="1"/>
    <col min="5" max="5" width="19.42578125" customWidth="1"/>
    <col min="6" max="6" width="14.7109375" customWidth="1"/>
    <col min="7" max="7" width="15.28515625" customWidth="1"/>
  </cols>
  <sheetData>
    <row r="1" spans="1:7" s="53" customFormat="1" x14ac:dyDescent="0.2">
      <c r="A1" s="120" t="s">
        <v>129</v>
      </c>
    </row>
    <row r="3" spans="1:7" ht="22.5" x14ac:dyDescent="0.2">
      <c r="A3" s="78" t="s">
        <v>41</v>
      </c>
      <c r="B3" s="78" t="s">
        <v>73</v>
      </c>
      <c r="C3" s="78" t="s">
        <v>101</v>
      </c>
      <c r="D3" s="78" t="s">
        <v>100</v>
      </c>
      <c r="E3" s="78" t="s">
        <v>126</v>
      </c>
      <c r="F3" s="78" t="s">
        <v>127</v>
      </c>
      <c r="G3" s="78" t="s">
        <v>128</v>
      </c>
    </row>
    <row r="4" spans="1:7" ht="15" x14ac:dyDescent="0.25">
      <c r="A4" s="66"/>
      <c r="B4" s="66"/>
      <c r="C4" s="45"/>
      <c r="D4" s="45"/>
      <c r="E4" s="45"/>
      <c r="F4" s="45"/>
      <c r="G4" s="45"/>
    </row>
    <row r="5" spans="1:7" s="111" customFormat="1" ht="15" x14ac:dyDescent="0.25">
      <c r="A5" s="109"/>
      <c r="B5" s="109"/>
      <c r="C5" s="110"/>
      <c r="D5" s="110"/>
      <c r="E5" s="110"/>
      <c r="F5" s="110"/>
      <c r="G5" s="110"/>
    </row>
    <row r="6" spans="1:7" ht="15" x14ac:dyDescent="0.25">
      <c r="A6" s="66"/>
      <c r="B6" s="66"/>
      <c r="C6" s="45"/>
      <c r="D6" s="45"/>
      <c r="E6" s="45"/>
      <c r="F6" s="45"/>
      <c r="G6" s="45"/>
    </row>
    <row r="7" spans="1:7" s="111" customFormat="1" ht="15" x14ac:dyDescent="0.25">
      <c r="A7" s="109"/>
      <c r="B7" s="109"/>
      <c r="C7" s="110"/>
      <c r="D7" s="110"/>
      <c r="E7" s="110"/>
      <c r="F7" s="110"/>
      <c r="G7" s="110"/>
    </row>
    <row r="8" spans="1:7" ht="15" x14ac:dyDescent="0.25">
      <c r="A8" s="66"/>
      <c r="B8" s="66"/>
      <c r="C8" s="45"/>
      <c r="D8" s="45"/>
      <c r="E8" s="45"/>
      <c r="F8" s="45"/>
      <c r="G8" s="45"/>
    </row>
    <row r="9" spans="1:7" s="111" customFormat="1" ht="15" x14ac:dyDescent="0.25">
      <c r="A9" s="109"/>
      <c r="B9" s="109"/>
      <c r="C9" s="110"/>
      <c r="D9" s="110"/>
      <c r="E9" s="110"/>
      <c r="F9" s="110"/>
      <c r="G9" s="110"/>
    </row>
    <row r="10" spans="1:7" ht="15" x14ac:dyDescent="0.25">
      <c r="A10" s="66"/>
      <c r="B10" s="66"/>
      <c r="C10" s="45"/>
      <c r="D10" s="45"/>
      <c r="E10" s="45"/>
      <c r="F10" s="45"/>
      <c r="G10" s="45"/>
    </row>
    <row r="11" spans="1:7" s="111" customFormat="1" ht="15" x14ac:dyDescent="0.25">
      <c r="A11" s="109"/>
      <c r="B11" s="109"/>
      <c r="C11" s="110"/>
      <c r="D11" s="110"/>
      <c r="E11" s="110"/>
      <c r="F11" s="110"/>
      <c r="G11" s="110"/>
    </row>
    <row r="12" spans="1:7" ht="15" x14ac:dyDescent="0.25">
      <c r="A12" s="66"/>
      <c r="B12" s="66"/>
      <c r="C12" s="45"/>
      <c r="D12" s="45"/>
      <c r="E12" s="45"/>
      <c r="F12" s="45"/>
      <c r="G12" s="45"/>
    </row>
    <row r="13" spans="1:7" s="111" customFormat="1" ht="15" x14ac:dyDescent="0.25">
      <c r="A13" s="109"/>
      <c r="B13" s="109"/>
      <c r="C13" s="110"/>
      <c r="D13" s="110"/>
      <c r="E13" s="110"/>
      <c r="F13" s="110"/>
      <c r="G13" s="110"/>
    </row>
    <row r="14" spans="1:7" ht="15" x14ac:dyDescent="0.25">
      <c r="A14" s="66"/>
      <c r="B14" s="66"/>
      <c r="C14" s="45"/>
      <c r="D14" s="45"/>
      <c r="E14" s="45"/>
      <c r="F14" s="45"/>
      <c r="G14" s="45"/>
    </row>
    <row r="15" spans="1:7" s="111" customFormat="1" ht="15" x14ac:dyDescent="0.25">
      <c r="A15" s="109"/>
      <c r="B15" s="109"/>
      <c r="C15" s="110"/>
      <c r="D15" s="110"/>
      <c r="E15" s="110"/>
      <c r="F15" s="110"/>
      <c r="G15" s="110"/>
    </row>
    <row r="16" spans="1:7" ht="15" x14ac:dyDescent="0.25">
      <c r="A16" s="66"/>
      <c r="B16" s="66"/>
      <c r="C16" s="45"/>
      <c r="D16" s="45"/>
      <c r="E16" s="45"/>
      <c r="F16" s="45"/>
      <c r="G16" s="45"/>
    </row>
    <row r="17" spans="1:7" s="111" customFormat="1" ht="15" x14ac:dyDescent="0.25">
      <c r="A17" s="109"/>
      <c r="B17" s="109"/>
      <c r="C17" s="110"/>
      <c r="D17" s="110"/>
      <c r="E17" s="110"/>
      <c r="F17" s="110"/>
      <c r="G17" s="110"/>
    </row>
  </sheetData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GridLines="0" zoomScaleNormal="100" workbookViewId="0">
      <selection activeCell="J4" sqref="J4:J5"/>
    </sheetView>
  </sheetViews>
  <sheetFormatPr defaultRowHeight="11.25" x14ac:dyDescent="0.2"/>
  <cols>
    <col min="1" max="1" width="12.5703125" style="3" customWidth="1"/>
    <col min="2" max="2" width="19.85546875" style="3" customWidth="1"/>
    <col min="3" max="3" width="2.28515625" style="3" customWidth="1"/>
    <col min="4" max="4" width="15.140625" style="3" customWidth="1"/>
    <col min="5" max="5" width="2.28515625" style="3" customWidth="1"/>
    <col min="6" max="6" width="16.42578125" style="3" customWidth="1"/>
    <col min="7" max="7" width="2.28515625" style="3" customWidth="1"/>
    <col min="8" max="8" width="13" style="3" customWidth="1"/>
    <col min="9" max="9" width="17.140625" style="1" customWidth="1"/>
    <col min="10" max="10" width="15.85546875" style="1" customWidth="1"/>
    <col min="11" max="16384" width="9.140625" style="1"/>
  </cols>
  <sheetData>
    <row r="1" spans="1:11" x14ac:dyDescent="0.2">
      <c r="A1" s="2" t="s">
        <v>20</v>
      </c>
      <c r="I1" s="3"/>
      <c r="J1" s="3"/>
    </row>
    <row r="2" spans="1:11" x14ac:dyDescent="0.2">
      <c r="I2" s="3"/>
      <c r="J2" s="3"/>
    </row>
    <row r="3" spans="1:11" x14ac:dyDescent="0.2">
      <c r="A3" s="2" t="s">
        <v>71</v>
      </c>
      <c r="I3" s="3"/>
      <c r="J3" s="3"/>
    </row>
    <row r="4" spans="1:11" ht="33.75" customHeight="1" x14ac:dyDescent="0.2">
      <c r="A4" s="60" t="s">
        <v>68</v>
      </c>
      <c r="B4" s="113" t="s">
        <v>21</v>
      </c>
      <c r="C4" s="153" t="s">
        <v>22</v>
      </c>
      <c r="D4" s="153"/>
      <c r="E4" s="153" t="s">
        <v>23</v>
      </c>
      <c r="F4" s="153"/>
      <c r="G4" s="153" t="s">
        <v>24</v>
      </c>
      <c r="H4" s="153"/>
      <c r="I4" s="113" t="s">
        <v>110</v>
      </c>
      <c r="J4" s="113" t="s">
        <v>25</v>
      </c>
    </row>
    <row r="5" spans="1:11" ht="15" x14ac:dyDescent="0.25">
      <c r="A5" s="51" t="s">
        <v>69</v>
      </c>
      <c r="B5" s="60">
        <v>1</v>
      </c>
      <c r="C5" s="161">
        <v>0.105</v>
      </c>
      <c r="D5" s="161"/>
      <c r="E5" s="160">
        <v>3</v>
      </c>
      <c r="F5" s="160"/>
      <c r="G5" s="160">
        <v>45</v>
      </c>
      <c r="H5" s="160"/>
      <c r="I5" s="114">
        <v>365</v>
      </c>
      <c r="J5" s="69">
        <f>(B5*(C5^0.91)*(E5^1.02))*(1-(G5/(4*I5)))</f>
        <v>0.38225178845980967</v>
      </c>
    </row>
    <row r="6" spans="1:11" ht="12.75" x14ac:dyDescent="0.2">
      <c r="A6" s="52"/>
      <c r="B6" s="11"/>
      <c r="I6" s="3"/>
      <c r="K6"/>
    </row>
    <row r="7" spans="1:11" x14ac:dyDescent="0.2">
      <c r="A7" s="2" t="s">
        <v>103</v>
      </c>
      <c r="B7" s="7"/>
      <c r="C7" s="7"/>
      <c r="D7" s="7"/>
      <c r="E7" s="7"/>
      <c r="F7" s="7"/>
      <c r="G7" s="7"/>
      <c r="I7" s="3"/>
    </row>
    <row r="8" spans="1:11" ht="22.5" x14ac:dyDescent="0.2">
      <c r="A8" s="112" t="s">
        <v>3</v>
      </c>
      <c r="B8" s="112" t="s">
        <v>26</v>
      </c>
      <c r="C8" s="112" t="s">
        <v>4</v>
      </c>
      <c r="D8" s="112" t="s">
        <v>25</v>
      </c>
      <c r="E8" s="112" t="s">
        <v>2</v>
      </c>
      <c r="F8" s="112" t="s">
        <v>70</v>
      </c>
      <c r="G8" s="158"/>
      <c r="H8" s="159"/>
      <c r="I8" s="3"/>
    </row>
    <row r="9" spans="1:11" ht="15" x14ac:dyDescent="0.25">
      <c r="A9" s="55" t="s">
        <v>369</v>
      </c>
      <c r="B9" s="71">
        <v>200000</v>
      </c>
      <c r="C9" s="115" t="s">
        <v>4</v>
      </c>
      <c r="D9" s="69">
        <f t="shared" ref="D9:D14" si="0">J$5</f>
        <v>0.38225178845980967</v>
      </c>
      <c r="E9" s="115" t="s">
        <v>2</v>
      </c>
      <c r="F9" s="69">
        <f>B9*D9*1/1000</f>
        <v>76.450357691961941</v>
      </c>
      <c r="G9" s="156"/>
      <c r="H9" s="157"/>
      <c r="I9" s="3"/>
    </row>
    <row r="10" spans="1:11" ht="15" x14ac:dyDescent="0.25">
      <c r="A10" s="55"/>
      <c r="B10" s="55"/>
      <c r="C10" s="115" t="s">
        <v>4</v>
      </c>
      <c r="D10" s="69">
        <f t="shared" si="0"/>
        <v>0.38225178845980967</v>
      </c>
      <c r="E10" s="115" t="s">
        <v>2</v>
      </c>
      <c r="F10" s="69">
        <f t="shared" ref="F10:F14" si="1">B10*D10*1/1000</f>
        <v>0</v>
      </c>
      <c r="G10" s="156"/>
      <c r="H10" s="157"/>
      <c r="I10" s="3"/>
    </row>
    <row r="11" spans="1:11" ht="15" x14ac:dyDescent="0.25">
      <c r="A11" s="55"/>
      <c r="B11" s="55"/>
      <c r="C11" s="115" t="s">
        <v>4</v>
      </c>
      <c r="D11" s="69">
        <f t="shared" si="0"/>
        <v>0.38225178845980967</v>
      </c>
      <c r="E11" s="115" t="s">
        <v>2</v>
      </c>
      <c r="F11" s="69">
        <f t="shared" si="1"/>
        <v>0</v>
      </c>
      <c r="G11" s="156"/>
      <c r="H11" s="157"/>
      <c r="I11" s="3"/>
    </row>
    <row r="12" spans="1:11" ht="15" x14ac:dyDescent="0.25">
      <c r="A12" s="55"/>
      <c r="B12" s="55"/>
      <c r="C12" s="115" t="s">
        <v>4</v>
      </c>
      <c r="D12" s="69">
        <f t="shared" si="0"/>
        <v>0.38225178845980967</v>
      </c>
      <c r="E12" s="115" t="s">
        <v>2</v>
      </c>
      <c r="F12" s="69">
        <f>B12*D12*1/1000</f>
        <v>0</v>
      </c>
      <c r="G12" s="156"/>
      <c r="H12" s="157"/>
      <c r="I12" s="3"/>
    </row>
    <row r="13" spans="1:11" ht="15" x14ac:dyDescent="0.25">
      <c r="A13" s="55"/>
      <c r="B13" s="55"/>
      <c r="C13" s="115" t="s">
        <v>4</v>
      </c>
      <c r="D13" s="69">
        <f t="shared" si="0"/>
        <v>0.38225178845980967</v>
      </c>
      <c r="E13" s="115" t="s">
        <v>2</v>
      </c>
      <c r="F13" s="69">
        <f t="shared" si="1"/>
        <v>0</v>
      </c>
      <c r="G13" s="156"/>
      <c r="H13" s="157"/>
      <c r="I13" s="3"/>
    </row>
    <row r="14" spans="1:11" ht="15" x14ac:dyDescent="0.25">
      <c r="A14" s="55"/>
      <c r="B14" s="55"/>
      <c r="C14" s="115" t="s">
        <v>4</v>
      </c>
      <c r="D14" s="69">
        <f t="shared" si="0"/>
        <v>0.38225178845980967</v>
      </c>
      <c r="E14" s="115" t="s">
        <v>2</v>
      </c>
      <c r="F14" s="69">
        <f t="shared" si="1"/>
        <v>0</v>
      </c>
      <c r="G14" s="156"/>
      <c r="H14" s="157"/>
      <c r="I14" s="3"/>
    </row>
    <row r="15" spans="1:11" ht="15" x14ac:dyDescent="0.25">
      <c r="E15" s="8" t="s">
        <v>5</v>
      </c>
      <c r="F15" s="69">
        <f>SUM(F9:F14)</f>
        <v>76.450357691961941</v>
      </c>
      <c r="G15" s="156"/>
      <c r="H15" s="157"/>
      <c r="I15" s="3"/>
    </row>
    <row r="16" spans="1:11" x14ac:dyDescent="0.2">
      <c r="I16" s="3"/>
    </row>
    <row r="17" spans="9:9" x14ac:dyDescent="0.2">
      <c r="I17" s="3"/>
    </row>
    <row r="18" spans="9:9" x14ac:dyDescent="0.2">
      <c r="I18" s="3"/>
    </row>
    <row r="19" spans="9:9" x14ac:dyDescent="0.2">
      <c r="I19" s="3"/>
    </row>
    <row r="20" spans="9:9" x14ac:dyDescent="0.2">
      <c r="I20" s="3"/>
    </row>
  </sheetData>
  <mergeCells count="14">
    <mergeCell ref="G4:H4"/>
    <mergeCell ref="G5:H5"/>
    <mergeCell ref="C4:D4"/>
    <mergeCell ref="C5:D5"/>
    <mergeCell ref="E4:F4"/>
    <mergeCell ref="E5:F5"/>
    <mergeCell ref="G15:H15"/>
    <mergeCell ref="G8:H8"/>
    <mergeCell ref="G9:H9"/>
    <mergeCell ref="G10:H10"/>
    <mergeCell ref="G11:H11"/>
    <mergeCell ref="G12:H12"/>
    <mergeCell ref="G14:H14"/>
    <mergeCell ref="G13:H1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opLeftCell="A7" zoomScaleNormal="100" workbookViewId="0">
      <selection activeCell="Q12" sqref="Q12"/>
    </sheetView>
  </sheetViews>
  <sheetFormatPr defaultRowHeight="11.25" x14ac:dyDescent="0.2"/>
  <cols>
    <col min="1" max="1" width="16" style="3" customWidth="1"/>
    <col min="2" max="2" width="16.42578125" style="3" customWidth="1"/>
    <col min="3" max="3" width="2.28515625" style="3" customWidth="1"/>
    <col min="4" max="4" width="15.140625" style="3" customWidth="1"/>
    <col min="5" max="5" width="2.28515625" style="3" customWidth="1"/>
    <col min="6" max="6" width="16.7109375" style="3" customWidth="1"/>
    <col min="7" max="7" width="2.28515625" style="3" customWidth="1"/>
    <col min="8" max="8" width="16.7109375" style="3" customWidth="1"/>
    <col min="9" max="9" width="2.28515625" style="1" customWidth="1"/>
    <col min="10" max="10" width="18" style="1" customWidth="1"/>
    <col min="11" max="11" width="2.28515625" style="1" customWidth="1"/>
    <col min="12" max="12" width="17.28515625" style="1" customWidth="1"/>
    <col min="13" max="16384" width="9.140625" style="1"/>
  </cols>
  <sheetData>
    <row r="1" spans="1:12" x14ac:dyDescent="0.2">
      <c r="A1" s="2" t="s">
        <v>47</v>
      </c>
      <c r="I1" s="3"/>
      <c r="J1" s="3"/>
      <c r="K1" s="3"/>
      <c r="L1" s="3"/>
    </row>
    <row r="2" spans="1:12" x14ac:dyDescent="0.2">
      <c r="A2" s="2"/>
      <c r="I2" s="3"/>
      <c r="J2" s="3"/>
      <c r="K2" s="3"/>
      <c r="L2" s="3"/>
    </row>
    <row r="3" spans="1:12" ht="22.5" x14ac:dyDescent="0.2">
      <c r="A3" s="147"/>
      <c r="B3" s="147" t="s">
        <v>75</v>
      </c>
      <c r="I3" s="3"/>
      <c r="J3" s="3"/>
      <c r="K3" s="3"/>
      <c r="L3" s="3"/>
    </row>
    <row r="4" spans="1:12" x14ac:dyDescent="0.2">
      <c r="A4" s="60" t="s">
        <v>365</v>
      </c>
      <c r="B4" s="137">
        <v>0.2553725</v>
      </c>
      <c r="I4" s="3"/>
      <c r="J4" s="3"/>
      <c r="K4" s="3"/>
      <c r="L4" s="3"/>
    </row>
    <row r="5" spans="1:12" x14ac:dyDescent="0.2">
      <c r="A5" s="60" t="s">
        <v>366</v>
      </c>
      <c r="B5" s="137">
        <v>9.8429543999999994E-2</v>
      </c>
      <c r="I5" s="3"/>
      <c r="J5" s="3"/>
      <c r="K5" s="3"/>
      <c r="L5" s="3"/>
    </row>
    <row r="6" spans="1:12" x14ac:dyDescent="0.2">
      <c r="A6" s="60" t="s">
        <v>367</v>
      </c>
      <c r="B6" s="137">
        <f>(B4+B5)/2</f>
        <v>0.17690102199999999</v>
      </c>
      <c r="I6" s="3"/>
      <c r="J6" s="3"/>
      <c r="K6" s="3"/>
      <c r="L6" s="3"/>
    </row>
    <row r="7" spans="1:12" x14ac:dyDescent="0.2">
      <c r="A7" s="11"/>
      <c r="B7" s="138"/>
      <c r="I7" s="3"/>
      <c r="J7" s="3"/>
      <c r="K7" s="3"/>
      <c r="L7" s="3"/>
    </row>
    <row r="8" spans="1:12" x14ac:dyDescent="0.2">
      <c r="A8" s="2" t="s">
        <v>0</v>
      </c>
      <c r="I8" s="3"/>
      <c r="J8" s="3"/>
      <c r="K8" s="3"/>
      <c r="L8" s="3"/>
    </row>
    <row r="9" spans="1:12" ht="33.75" x14ac:dyDescent="0.2">
      <c r="A9" s="4"/>
      <c r="B9" s="5" t="s">
        <v>76</v>
      </c>
      <c r="C9" s="5" t="s">
        <v>1</v>
      </c>
      <c r="D9" s="5" t="s">
        <v>77</v>
      </c>
      <c r="E9" s="5" t="s">
        <v>2</v>
      </c>
      <c r="F9" s="5" t="s">
        <v>78</v>
      </c>
      <c r="I9" s="3"/>
      <c r="J9" s="3"/>
      <c r="K9" s="3"/>
      <c r="L9" s="3"/>
    </row>
    <row r="10" spans="1:12" ht="15" x14ac:dyDescent="0.25">
      <c r="A10" s="6" t="s">
        <v>48</v>
      </c>
      <c r="B10" s="46">
        <f>B4*1000</f>
        <v>255.3725</v>
      </c>
      <c r="C10" s="4" t="s">
        <v>1</v>
      </c>
      <c r="D10" s="148">
        <f>Baseline!J5</f>
        <v>0.38225178845980967</v>
      </c>
      <c r="E10" s="4" t="s">
        <v>2</v>
      </c>
      <c r="F10" s="46">
        <f>B10-D10</f>
        <v>254.99024821154021</v>
      </c>
      <c r="I10" s="3"/>
      <c r="J10" s="3"/>
      <c r="K10" s="3"/>
      <c r="L10" s="3"/>
    </row>
    <row r="11" spans="1:12" ht="15" x14ac:dyDescent="0.25">
      <c r="A11" s="6" t="s">
        <v>49</v>
      </c>
      <c r="B11" s="46">
        <f>B6*1000</f>
        <v>176.90102199999998</v>
      </c>
      <c r="C11" s="4" t="s">
        <v>1</v>
      </c>
      <c r="D11" s="148">
        <f>Baseline!J5</f>
        <v>0.38225178845980967</v>
      </c>
      <c r="E11" s="4" t="s">
        <v>2</v>
      </c>
      <c r="F11" s="46">
        <f>B11-D11</f>
        <v>176.51877021154019</v>
      </c>
      <c r="I11" s="3"/>
      <c r="J11" s="3"/>
      <c r="K11" s="3"/>
      <c r="L11" s="3"/>
    </row>
    <row r="12" spans="1:12" x14ac:dyDescent="0.2">
      <c r="I12" s="3"/>
      <c r="J12" s="3"/>
      <c r="K12" s="3"/>
      <c r="L12" s="3"/>
    </row>
    <row r="13" spans="1:12" x14ac:dyDescent="0.2">
      <c r="A13" s="2" t="s">
        <v>105</v>
      </c>
      <c r="B13" s="7"/>
      <c r="C13" s="7"/>
      <c r="D13" s="7"/>
      <c r="E13" s="7"/>
      <c r="F13" s="7"/>
      <c r="G13" s="7"/>
      <c r="H13" s="7"/>
      <c r="I13" s="3"/>
      <c r="J13" s="3"/>
      <c r="K13" s="3"/>
      <c r="L13" s="3"/>
    </row>
    <row r="14" spans="1:12" ht="36.75" customHeight="1" x14ac:dyDescent="0.2">
      <c r="A14" s="5" t="s">
        <v>3</v>
      </c>
      <c r="B14" s="5" t="s">
        <v>50</v>
      </c>
      <c r="C14" s="5" t="s">
        <v>4</v>
      </c>
      <c r="D14" s="21" t="s">
        <v>18</v>
      </c>
      <c r="E14" s="5" t="s">
        <v>4</v>
      </c>
      <c r="F14" s="21" t="s">
        <v>44</v>
      </c>
      <c r="G14" s="57" t="s">
        <v>4</v>
      </c>
      <c r="H14" s="57" t="s">
        <v>79</v>
      </c>
      <c r="I14" s="5" t="s">
        <v>2</v>
      </c>
      <c r="J14" s="5" t="s">
        <v>33</v>
      </c>
      <c r="K14" s="3"/>
      <c r="L14" s="3"/>
    </row>
    <row r="15" spans="1:12" ht="15" x14ac:dyDescent="0.25">
      <c r="A15" s="23" t="s">
        <v>369</v>
      </c>
      <c r="B15" s="23">
        <v>254.99</v>
      </c>
      <c r="C15" s="4" t="s">
        <v>4</v>
      </c>
      <c r="D15" s="23">
        <v>1</v>
      </c>
      <c r="E15" s="4" t="s">
        <v>4</v>
      </c>
      <c r="F15" s="23">
        <v>550</v>
      </c>
      <c r="G15" s="61" t="s">
        <v>4</v>
      </c>
      <c r="H15" s="51">
        <v>0.93</v>
      </c>
      <c r="I15" s="44" t="s">
        <v>2</v>
      </c>
      <c r="J15" s="43">
        <f t="shared" ref="J15:J20" si="0">B15*D15*F15*H15*1/1000</f>
        <v>130.42738500000002</v>
      </c>
      <c r="K15" s="3"/>
      <c r="L15" s="3"/>
    </row>
    <row r="16" spans="1:12" ht="15" x14ac:dyDescent="0.25">
      <c r="A16" s="23"/>
      <c r="B16" s="23"/>
      <c r="C16" s="4" t="s">
        <v>4</v>
      </c>
      <c r="D16" s="23"/>
      <c r="E16" s="4" t="s">
        <v>4</v>
      </c>
      <c r="F16" s="23"/>
      <c r="G16" s="61" t="s">
        <v>4</v>
      </c>
      <c r="H16" s="59">
        <f>H$15</f>
        <v>0.93</v>
      </c>
      <c r="I16" s="44" t="s">
        <v>2</v>
      </c>
      <c r="J16" s="59">
        <f t="shared" si="0"/>
        <v>0</v>
      </c>
      <c r="K16" s="3"/>
      <c r="L16" s="3"/>
    </row>
    <row r="17" spans="1:12" ht="15" x14ac:dyDescent="0.25">
      <c r="A17" s="23"/>
      <c r="B17" s="23"/>
      <c r="C17" s="4" t="s">
        <v>4</v>
      </c>
      <c r="D17" s="23"/>
      <c r="E17" s="4" t="s">
        <v>4</v>
      </c>
      <c r="F17" s="23"/>
      <c r="G17" s="61" t="s">
        <v>4</v>
      </c>
      <c r="H17" s="59">
        <f t="shared" ref="H17:H20" si="1">H$15</f>
        <v>0.93</v>
      </c>
      <c r="I17" s="44" t="s">
        <v>2</v>
      </c>
      <c r="J17" s="59">
        <f t="shared" si="0"/>
        <v>0</v>
      </c>
      <c r="K17" s="3"/>
      <c r="L17" s="3"/>
    </row>
    <row r="18" spans="1:12" ht="15" x14ac:dyDescent="0.25">
      <c r="A18" s="23"/>
      <c r="B18" s="23"/>
      <c r="C18" s="4" t="s">
        <v>4</v>
      </c>
      <c r="D18" s="23"/>
      <c r="E18" s="4" t="s">
        <v>4</v>
      </c>
      <c r="F18" s="23"/>
      <c r="G18" s="61" t="s">
        <v>4</v>
      </c>
      <c r="H18" s="59">
        <f t="shared" si="1"/>
        <v>0.93</v>
      </c>
      <c r="I18" s="44" t="s">
        <v>2</v>
      </c>
      <c r="J18" s="59">
        <f t="shared" si="0"/>
        <v>0</v>
      </c>
      <c r="K18" s="3"/>
      <c r="L18" s="3"/>
    </row>
    <row r="19" spans="1:12" ht="15" x14ac:dyDescent="0.25">
      <c r="A19" s="23"/>
      <c r="B19" s="23"/>
      <c r="C19" s="4" t="s">
        <v>4</v>
      </c>
      <c r="D19" s="23"/>
      <c r="E19" s="4" t="s">
        <v>4</v>
      </c>
      <c r="F19" s="23"/>
      <c r="G19" s="61" t="s">
        <v>4</v>
      </c>
      <c r="H19" s="59">
        <f t="shared" si="1"/>
        <v>0.93</v>
      </c>
      <c r="I19" s="44" t="s">
        <v>2</v>
      </c>
      <c r="J19" s="59">
        <f t="shared" si="0"/>
        <v>0</v>
      </c>
      <c r="K19" s="3"/>
      <c r="L19" s="3"/>
    </row>
    <row r="20" spans="1:12" ht="15" x14ac:dyDescent="0.25">
      <c r="A20" s="23"/>
      <c r="B20" s="23"/>
      <c r="C20" s="4" t="s">
        <v>4</v>
      </c>
      <c r="D20" s="23"/>
      <c r="E20" s="4" t="s">
        <v>4</v>
      </c>
      <c r="F20" s="23"/>
      <c r="G20" s="61" t="s">
        <v>4</v>
      </c>
      <c r="H20" s="59">
        <f t="shared" si="1"/>
        <v>0.93</v>
      </c>
      <c r="I20" s="44" t="s">
        <v>2</v>
      </c>
      <c r="J20" s="59">
        <f t="shared" si="0"/>
        <v>0</v>
      </c>
      <c r="K20" s="3"/>
      <c r="L20" s="3"/>
    </row>
    <row r="21" spans="1:12" ht="15" x14ac:dyDescent="0.25">
      <c r="I21" s="8" t="s">
        <v>5</v>
      </c>
      <c r="J21" s="43">
        <f>SUM(J15:J20)</f>
        <v>130.42738500000002</v>
      </c>
      <c r="K21" s="3"/>
      <c r="L21" s="3"/>
    </row>
    <row r="22" spans="1:12" x14ac:dyDescent="0.2">
      <c r="I22" s="3"/>
      <c r="J22" s="3"/>
      <c r="K22" s="3"/>
      <c r="L22" s="3"/>
    </row>
    <row r="23" spans="1:12" x14ac:dyDescent="0.2">
      <c r="J23" s="3"/>
      <c r="K23" s="3"/>
      <c r="L23" s="3"/>
    </row>
    <row r="24" spans="1:12" x14ac:dyDescent="0.2">
      <c r="B24" s="2" t="s">
        <v>89</v>
      </c>
      <c r="I24" s="3"/>
      <c r="J24" s="3"/>
      <c r="K24" s="3"/>
      <c r="L24" s="3"/>
    </row>
    <row r="25" spans="1:12" ht="45" x14ac:dyDescent="0.2">
      <c r="B25" s="57" t="s">
        <v>93</v>
      </c>
      <c r="C25" s="57" t="s">
        <v>4</v>
      </c>
      <c r="D25" s="57" t="s">
        <v>46</v>
      </c>
      <c r="E25" s="60" t="s">
        <v>2</v>
      </c>
      <c r="F25" s="57" t="s">
        <v>94</v>
      </c>
      <c r="G25" s="67" t="s">
        <v>4</v>
      </c>
      <c r="H25" s="67" t="s">
        <v>88</v>
      </c>
      <c r="I25" s="60" t="s">
        <v>2</v>
      </c>
      <c r="J25" s="67" t="s">
        <v>104</v>
      </c>
      <c r="K25" s="3"/>
      <c r="L25" s="3"/>
    </row>
    <row r="26" spans="1:12" ht="15" x14ac:dyDescent="0.25">
      <c r="B26" s="45">
        <f>J21</f>
        <v>130.42738500000002</v>
      </c>
      <c r="C26" s="38" t="s">
        <v>4</v>
      </c>
      <c r="D26" s="28">
        <v>365</v>
      </c>
      <c r="E26" s="38" t="s">
        <v>2</v>
      </c>
      <c r="F26" s="45">
        <f>B26*D26</f>
        <v>47605.995525000006</v>
      </c>
      <c r="G26" s="70" t="s">
        <v>4</v>
      </c>
      <c r="H26" s="141">
        <v>0.25</v>
      </c>
      <c r="I26" s="38" t="s">
        <v>2</v>
      </c>
      <c r="J26" s="45">
        <f>F26*H26</f>
        <v>11901.498881250001</v>
      </c>
      <c r="K26" s="3"/>
      <c r="L26" s="3"/>
    </row>
    <row r="27" spans="1:12" ht="12.75" x14ac:dyDescent="0.2">
      <c r="B27" s="58"/>
      <c r="C27" s="58"/>
      <c r="D27" s="53"/>
      <c r="E27" s="58"/>
      <c r="F27" s="58"/>
      <c r="I27" s="3"/>
      <c r="J27" s="3"/>
      <c r="K27" s="3"/>
      <c r="L27" s="3"/>
    </row>
    <row r="28" spans="1:12" x14ac:dyDescent="0.2">
      <c r="I28" s="3"/>
      <c r="J28" s="3"/>
      <c r="K28" s="3"/>
      <c r="L28" s="3"/>
    </row>
    <row r="29" spans="1:12" x14ac:dyDescent="0.2">
      <c r="B29" s="2" t="s">
        <v>90</v>
      </c>
      <c r="I29" s="3"/>
      <c r="J29" s="3"/>
      <c r="K29" s="3"/>
      <c r="L29" s="3"/>
    </row>
    <row r="30" spans="1:12" ht="33.75" x14ac:dyDescent="0.2">
      <c r="B30" s="57" t="s">
        <v>80</v>
      </c>
      <c r="C30" s="60" t="s">
        <v>7</v>
      </c>
      <c r="D30" s="57" t="s">
        <v>35</v>
      </c>
      <c r="E30" s="60" t="s">
        <v>7</v>
      </c>
      <c r="F30" s="57" t="s">
        <v>34</v>
      </c>
      <c r="G30" s="60" t="s">
        <v>2</v>
      </c>
      <c r="H30" s="57" t="s">
        <v>73</v>
      </c>
      <c r="I30" s="3"/>
      <c r="J30" s="3"/>
      <c r="K30" s="3"/>
      <c r="L30" s="3"/>
    </row>
    <row r="31" spans="1:12" ht="15" x14ac:dyDescent="0.25">
      <c r="B31" s="35">
        <v>650000</v>
      </c>
      <c r="C31" s="61" t="s">
        <v>7</v>
      </c>
      <c r="D31" s="55">
        <v>15</v>
      </c>
      <c r="E31" s="61" t="s">
        <v>7</v>
      </c>
      <c r="F31" s="45">
        <f>F26</f>
        <v>47605.995525000006</v>
      </c>
      <c r="G31" s="61" t="s">
        <v>2</v>
      </c>
      <c r="H31" s="46">
        <f>B31/D31/F31</f>
        <v>0.91024949390202525</v>
      </c>
      <c r="I31" s="3"/>
      <c r="J31" s="3"/>
      <c r="K31" s="3"/>
      <c r="L31" s="3"/>
    </row>
    <row r="32" spans="1:12" x14ac:dyDescent="0.2">
      <c r="I32" s="3"/>
      <c r="J32" s="3"/>
      <c r="K32" s="3"/>
      <c r="L32" s="3"/>
    </row>
    <row r="33" spans="9:12" s="1" customFormat="1" x14ac:dyDescent="0.2">
      <c r="I33" s="3"/>
      <c r="J33" s="3"/>
      <c r="K33" s="3"/>
      <c r="L33" s="3"/>
    </row>
    <row r="34" spans="9:12" s="1" customFormat="1" x14ac:dyDescent="0.2">
      <c r="I34" s="3"/>
      <c r="J34" s="3"/>
      <c r="K34" s="3"/>
      <c r="L34" s="3"/>
    </row>
    <row r="35" spans="9:12" s="1" customFormat="1" x14ac:dyDescent="0.2">
      <c r="I35" s="3"/>
      <c r="J35" s="3"/>
      <c r="K35" s="3"/>
      <c r="L35" s="3"/>
    </row>
    <row r="36" spans="9:12" s="1" customFormat="1" x14ac:dyDescent="0.2">
      <c r="I36" s="3"/>
      <c r="J36" s="3"/>
      <c r="K36" s="3"/>
      <c r="L36" s="3"/>
    </row>
    <row r="37" spans="9:12" s="1" customFormat="1" x14ac:dyDescent="0.2">
      <c r="I37" s="3"/>
      <c r="J37" s="3"/>
      <c r="K37" s="3"/>
      <c r="L37" s="3"/>
    </row>
    <row r="38" spans="9:12" s="1" customFormat="1" x14ac:dyDescent="0.2">
      <c r="I38" s="3"/>
      <c r="J38" s="3"/>
      <c r="K38" s="3"/>
      <c r="L38" s="3"/>
    </row>
    <row r="39" spans="9:12" s="1" customFormat="1" x14ac:dyDescent="0.2">
      <c r="I39" s="3"/>
      <c r="J39" s="3"/>
      <c r="K39" s="3"/>
      <c r="L39" s="3"/>
    </row>
  </sheetData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opLeftCell="A13" zoomScaleNormal="100" workbookViewId="0"/>
  </sheetViews>
  <sheetFormatPr defaultRowHeight="11.25" x14ac:dyDescent="0.2"/>
  <cols>
    <col min="1" max="1" width="27.7109375" style="3" customWidth="1"/>
    <col min="2" max="2" width="17.85546875" style="3" customWidth="1"/>
    <col min="3" max="3" width="2.28515625" style="3" customWidth="1"/>
    <col min="4" max="4" width="18.5703125" style="3" customWidth="1"/>
    <col min="5" max="5" width="2.28515625" style="3" customWidth="1"/>
    <col min="6" max="6" width="16" style="3" customWidth="1"/>
    <col min="7" max="7" width="2.28515625" style="3" customWidth="1"/>
    <col min="8" max="8" width="16.7109375" style="3" customWidth="1"/>
    <col min="9" max="9" width="2.7109375" style="1" customWidth="1"/>
    <col min="10" max="10" width="15.5703125" style="1" customWidth="1"/>
    <col min="11" max="11" width="2.7109375" style="1" customWidth="1"/>
    <col min="12" max="12" width="13.28515625" style="1" customWidth="1"/>
    <col min="13" max="16384" width="9.140625" style="1"/>
  </cols>
  <sheetData>
    <row r="1" spans="1:12" x14ac:dyDescent="0.2">
      <c r="A1" s="2" t="s">
        <v>86</v>
      </c>
      <c r="I1" s="3"/>
      <c r="J1" s="3"/>
      <c r="K1" s="15"/>
      <c r="L1" s="15"/>
    </row>
    <row r="2" spans="1:12" x14ac:dyDescent="0.2">
      <c r="I2" s="3"/>
      <c r="J2" s="3"/>
      <c r="K2" s="15"/>
      <c r="L2" s="15"/>
    </row>
    <row r="3" spans="1:12" x14ac:dyDescent="0.2">
      <c r="A3" s="2" t="s">
        <v>42</v>
      </c>
      <c r="I3" s="3"/>
      <c r="J3" s="3"/>
      <c r="K3" s="15"/>
      <c r="L3" s="15"/>
    </row>
    <row r="4" spans="1:12" ht="25.5" customHeight="1" x14ac:dyDescent="0.2">
      <c r="A4" s="115"/>
      <c r="B4" s="113" t="s">
        <v>39</v>
      </c>
      <c r="C4" s="113"/>
      <c r="D4" s="113" t="s">
        <v>40</v>
      </c>
      <c r="E4" s="26"/>
      <c r="F4" s="10"/>
      <c r="I4" s="3"/>
      <c r="J4" s="3"/>
      <c r="K4" s="15"/>
      <c r="L4" s="15"/>
    </row>
    <row r="5" spans="1:12" s="32" customFormat="1" ht="23.25" customHeight="1" x14ac:dyDescent="0.2">
      <c r="A5" s="113" t="s">
        <v>36</v>
      </c>
      <c r="B5" s="19">
        <v>0.76</v>
      </c>
      <c r="C5" s="19"/>
      <c r="D5" s="19">
        <v>0.53</v>
      </c>
      <c r="E5" s="33"/>
      <c r="F5" s="34"/>
      <c r="G5" s="15"/>
      <c r="H5" s="15"/>
      <c r="I5" s="3"/>
      <c r="J5" s="3"/>
      <c r="K5" s="15"/>
      <c r="L5" s="15"/>
    </row>
    <row r="6" spans="1:12" s="32" customFormat="1" ht="23.25" customHeight="1" x14ac:dyDescent="0.2">
      <c r="A6" s="113" t="s">
        <v>37</v>
      </c>
      <c r="B6" s="19">
        <v>0.56999999999999995</v>
      </c>
      <c r="C6" s="19"/>
      <c r="D6" s="19">
        <v>0.4</v>
      </c>
      <c r="E6" s="33"/>
      <c r="F6" s="34"/>
      <c r="G6" s="15"/>
      <c r="H6" s="15"/>
      <c r="I6" s="3"/>
      <c r="J6" s="3"/>
      <c r="K6" s="15"/>
      <c r="L6" s="15"/>
    </row>
    <row r="7" spans="1:12" s="32" customFormat="1" ht="23.25" customHeight="1" x14ac:dyDescent="0.2">
      <c r="A7" s="113" t="s">
        <v>83</v>
      </c>
      <c r="B7" s="19">
        <v>0.38</v>
      </c>
      <c r="C7" s="19"/>
      <c r="D7" s="19">
        <v>0.27</v>
      </c>
      <c r="E7" s="33"/>
      <c r="F7" s="34"/>
      <c r="G7" s="15"/>
      <c r="H7" s="15"/>
      <c r="I7" s="3"/>
      <c r="J7" s="3"/>
      <c r="K7" s="15"/>
      <c r="L7" s="15"/>
    </row>
    <row r="8" spans="1:12" s="32" customFormat="1" ht="23.25" customHeight="1" x14ac:dyDescent="0.2">
      <c r="A8" s="113" t="s">
        <v>38</v>
      </c>
      <c r="B8" s="19">
        <v>0.28999999999999998</v>
      </c>
      <c r="C8" s="19"/>
      <c r="D8" s="19">
        <v>0.2</v>
      </c>
      <c r="E8" s="33"/>
      <c r="F8" s="34"/>
      <c r="G8" s="15"/>
      <c r="H8" s="15"/>
      <c r="I8" s="3"/>
      <c r="J8" s="3"/>
      <c r="K8" s="15"/>
      <c r="L8" s="15"/>
    </row>
    <row r="9" spans="1:12" s="32" customFormat="1" ht="23.25" customHeight="1" x14ac:dyDescent="0.2">
      <c r="A9" s="113" t="s">
        <v>84</v>
      </c>
      <c r="B9" s="19">
        <v>0.19</v>
      </c>
      <c r="C9" s="19"/>
      <c r="D9" s="19">
        <v>0.14000000000000001</v>
      </c>
      <c r="E9" s="33"/>
      <c r="F9" s="34"/>
      <c r="G9" s="15"/>
      <c r="H9" s="15"/>
      <c r="I9" s="3"/>
      <c r="J9" s="3"/>
      <c r="K9" s="15"/>
      <c r="L9" s="15"/>
    </row>
    <row r="10" spans="1:12" s="32" customFormat="1" ht="23.25" customHeight="1" x14ac:dyDescent="0.2">
      <c r="A10" s="113" t="s">
        <v>85</v>
      </c>
      <c r="B10" s="19">
        <v>0.1</v>
      </c>
      <c r="C10" s="19"/>
      <c r="D10" s="19">
        <v>7.0000000000000007E-2</v>
      </c>
      <c r="E10" s="33"/>
      <c r="F10" s="34"/>
      <c r="G10" s="15"/>
      <c r="H10" s="15"/>
      <c r="I10" s="3"/>
      <c r="J10" s="3"/>
      <c r="K10" s="15"/>
      <c r="L10" s="15"/>
    </row>
    <row r="11" spans="1:12" x14ac:dyDescent="0.2">
      <c r="I11" s="3"/>
      <c r="J11" s="3"/>
      <c r="K11" s="15"/>
      <c r="L11" s="15"/>
    </row>
    <row r="12" spans="1:12" x14ac:dyDescent="0.2">
      <c r="A12" s="2" t="s">
        <v>74</v>
      </c>
      <c r="B12" s="7"/>
      <c r="C12" s="7"/>
      <c r="D12" s="7"/>
      <c r="E12" s="7"/>
      <c r="F12" s="7"/>
      <c r="G12" s="7"/>
      <c r="H12" s="7"/>
      <c r="I12" s="3"/>
      <c r="J12" s="3"/>
      <c r="K12" s="15"/>
      <c r="L12" s="15"/>
    </row>
    <row r="13" spans="1:12" ht="36.75" customHeight="1" x14ac:dyDescent="0.2">
      <c r="A13" s="116" t="s">
        <v>41</v>
      </c>
      <c r="B13" s="116" t="s">
        <v>45</v>
      </c>
      <c r="C13" s="116" t="s">
        <v>4</v>
      </c>
      <c r="D13" s="116" t="s">
        <v>44</v>
      </c>
      <c r="E13" s="116" t="s">
        <v>4</v>
      </c>
      <c r="F13" s="116" t="s">
        <v>43</v>
      </c>
      <c r="G13" s="116" t="s">
        <v>4</v>
      </c>
      <c r="H13" s="116" t="s">
        <v>79</v>
      </c>
      <c r="I13" s="116" t="s">
        <v>2</v>
      </c>
      <c r="J13" s="116" t="s">
        <v>33</v>
      </c>
      <c r="K13" s="15"/>
      <c r="L13" s="15"/>
    </row>
    <row r="14" spans="1:12" ht="15" x14ac:dyDescent="0.25">
      <c r="A14" s="55" t="s">
        <v>369</v>
      </c>
      <c r="B14" s="55">
        <v>0.19</v>
      </c>
      <c r="C14" s="117" t="s">
        <v>4</v>
      </c>
      <c r="D14" s="55">
        <v>550</v>
      </c>
      <c r="E14" s="63" t="s">
        <v>4</v>
      </c>
      <c r="F14" s="55">
        <v>2</v>
      </c>
      <c r="G14" s="117" t="s">
        <v>4</v>
      </c>
      <c r="H14" s="51">
        <v>0.93</v>
      </c>
      <c r="I14" s="117" t="s">
        <v>2</v>
      </c>
      <c r="J14" s="69">
        <f>B14*D14*F14*H14*1/1000</f>
        <v>0.19437000000000001</v>
      </c>
      <c r="K14" s="15"/>
      <c r="L14" s="15"/>
    </row>
    <row r="15" spans="1:12" ht="15" x14ac:dyDescent="0.25">
      <c r="A15" s="55"/>
      <c r="B15" s="55"/>
      <c r="C15" s="117" t="s">
        <v>4</v>
      </c>
      <c r="D15" s="55"/>
      <c r="E15" s="63" t="s">
        <v>4</v>
      </c>
      <c r="F15" s="55"/>
      <c r="G15" s="117" t="s">
        <v>4</v>
      </c>
      <c r="H15" s="69">
        <f>H$14</f>
        <v>0.93</v>
      </c>
      <c r="I15" s="117" t="s">
        <v>2</v>
      </c>
      <c r="J15" s="69">
        <f t="shared" ref="J15:J19" si="0">B15*D15*F15*H15*1/1000</f>
        <v>0</v>
      </c>
      <c r="K15" s="15"/>
      <c r="L15" s="15"/>
    </row>
    <row r="16" spans="1:12" ht="15" x14ac:dyDescent="0.25">
      <c r="A16" s="55"/>
      <c r="B16" s="55"/>
      <c r="C16" s="117" t="s">
        <v>4</v>
      </c>
      <c r="D16" s="55"/>
      <c r="E16" s="63" t="s">
        <v>4</v>
      </c>
      <c r="F16" s="55"/>
      <c r="G16" s="117" t="s">
        <v>4</v>
      </c>
      <c r="H16" s="69">
        <f t="shared" ref="H16:H19" si="1">H$14</f>
        <v>0.93</v>
      </c>
      <c r="I16" s="117" t="s">
        <v>2</v>
      </c>
      <c r="J16" s="69">
        <f t="shared" si="0"/>
        <v>0</v>
      </c>
      <c r="K16" s="15"/>
      <c r="L16" s="15"/>
    </row>
    <row r="17" spans="1:12" ht="15" x14ac:dyDescent="0.25">
      <c r="A17" s="55"/>
      <c r="B17" s="55"/>
      <c r="C17" s="117" t="s">
        <v>4</v>
      </c>
      <c r="D17" s="55"/>
      <c r="E17" s="63" t="s">
        <v>4</v>
      </c>
      <c r="F17" s="55"/>
      <c r="G17" s="117" t="s">
        <v>4</v>
      </c>
      <c r="H17" s="69">
        <f t="shared" si="1"/>
        <v>0.93</v>
      </c>
      <c r="I17" s="117" t="s">
        <v>2</v>
      </c>
      <c r="J17" s="69">
        <f t="shared" si="0"/>
        <v>0</v>
      </c>
      <c r="K17" s="15"/>
      <c r="L17" s="15"/>
    </row>
    <row r="18" spans="1:12" ht="15" x14ac:dyDescent="0.25">
      <c r="A18" s="55"/>
      <c r="B18" s="55"/>
      <c r="C18" s="117" t="s">
        <v>4</v>
      </c>
      <c r="D18" s="55"/>
      <c r="E18" s="63" t="s">
        <v>4</v>
      </c>
      <c r="F18" s="55"/>
      <c r="G18" s="117" t="s">
        <v>4</v>
      </c>
      <c r="H18" s="69">
        <f t="shared" si="1"/>
        <v>0.93</v>
      </c>
      <c r="I18" s="117" t="s">
        <v>2</v>
      </c>
      <c r="J18" s="69">
        <f t="shared" si="0"/>
        <v>0</v>
      </c>
      <c r="K18" s="15"/>
      <c r="L18" s="15"/>
    </row>
    <row r="19" spans="1:12" ht="15" x14ac:dyDescent="0.25">
      <c r="A19" s="55"/>
      <c r="B19" s="55"/>
      <c r="C19" s="119" t="s">
        <v>4</v>
      </c>
      <c r="D19" s="55"/>
      <c r="E19" s="63" t="s">
        <v>4</v>
      </c>
      <c r="F19" s="55"/>
      <c r="G19" s="119" t="s">
        <v>4</v>
      </c>
      <c r="H19" s="69">
        <f t="shared" si="1"/>
        <v>0.93</v>
      </c>
      <c r="I19" s="119" t="s">
        <v>2</v>
      </c>
      <c r="J19" s="69">
        <f t="shared" si="0"/>
        <v>0</v>
      </c>
      <c r="K19" s="15"/>
      <c r="L19" s="15"/>
    </row>
    <row r="20" spans="1:12" ht="15" x14ac:dyDescent="0.25">
      <c r="I20" s="8" t="s">
        <v>5</v>
      </c>
      <c r="J20" s="69">
        <f>SUM(J14:J19)</f>
        <v>0.19437000000000001</v>
      </c>
      <c r="K20" s="15"/>
      <c r="L20" s="15"/>
    </row>
    <row r="21" spans="1:12" x14ac:dyDescent="0.2">
      <c r="I21" s="8"/>
      <c r="J21" s="15"/>
      <c r="K21" s="15"/>
      <c r="L21" s="15"/>
    </row>
    <row r="22" spans="1:12" x14ac:dyDescent="0.2">
      <c r="I22" s="3"/>
      <c r="J22" s="15"/>
      <c r="K22" s="15"/>
      <c r="L22" s="15"/>
    </row>
    <row r="23" spans="1:12" x14ac:dyDescent="0.2">
      <c r="B23" s="2" t="s">
        <v>89</v>
      </c>
      <c r="I23" s="3"/>
      <c r="J23" s="15"/>
      <c r="K23" s="15"/>
      <c r="L23" s="15"/>
    </row>
    <row r="24" spans="1:12" ht="45" x14ac:dyDescent="0.2">
      <c r="A24" s="9"/>
      <c r="B24" s="118" t="s">
        <v>106</v>
      </c>
      <c r="C24" s="118" t="s">
        <v>4</v>
      </c>
      <c r="D24" s="118" t="s">
        <v>46</v>
      </c>
      <c r="E24" s="60" t="s">
        <v>2</v>
      </c>
      <c r="F24" s="118" t="s">
        <v>107</v>
      </c>
      <c r="G24" s="118" t="s">
        <v>4</v>
      </c>
      <c r="H24" s="118" t="s">
        <v>88</v>
      </c>
      <c r="I24" s="60" t="s">
        <v>2</v>
      </c>
      <c r="J24" s="118" t="s">
        <v>108</v>
      </c>
      <c r="K24" s="15"/>
      <c r="L24" s="15"/>
    </row>
    <row r="25" spans="1:12" ht="15" x14ac:dyDescent="0.25">
      <c r="A25" s="9"/>
      <c r="B25" s="45">
        <f>J20</f>
        <v>0.19437000000000001</v>
      </c>
      <c r="C25" s="92" t="s">
        <v>4</v>
      </c>
      <c r="D25" s="55">
        <v>365</v>
      </c>
      <c r="E25" s="92" t="s">
        <v>2</v>
      </c>
      <c r="F25" s="45">
        <f>B25*D25</f>
        <v>70.945050000000009</v>
      </c>
      <c r="G25" s="117" t="s">
        <v>4</v>
      </c>
      <c r="H25" s="145">
        <v>0.25</v>
      </c>
      <c r="I25" s="92" t="s">
        <v>2</v>
      </c>
      <c r="J25" s="45">
        <f>F25*H25</f>
        <v>17.736262500000002</v>
      </c>
      <c r="K25" s="15"/>
      <c r="L25" s="15"/>
    </row>
    <row r="26" spans="1:12" ht="12.75" x14ac:dyDescent="0.2">
      <c r="B26" s="58"/>
      <c r="C26" s="58"/>
      <c r="D26" s="53"/>
      <c r="E26" s="58"/>
      <c r="F26" s="58"/>
      <c r="I26" s="3"/>
      <c r="J26" s="15"/>
      <c r="K26" s="15"/>
      <c r="L26" s="15"/>
    </row>
    <row r="27" spans="1:12" x14ac:dyDescent="0.2">
      <c r="I27" s="3"/>
      <c r="J27" s="15"/>
      <c r="K27" s="15"/>
      <c r="L27" s="15"/>
    </row>
    <row r="28" spans="1:12" x14ac:dyDescent="0.2">
      <c r="B28" s="2" t="s">
        <v>90</v>
      </c>
      <c r="I28" s="3"/>
      <c r="J28" s="15"/>
      <c r="K28" s="15"/>
      <c r="L28" s="15"/>
    </row>
    <row r="29" spans="1:12" ht="33.75" x14ac:dyDescent="0.2">
      <c r="B29" s="116" t="s">
        <v>80</v>
      </c>
      <c r="C29" s="60" t="s">
        <v>7</v>
      </c>
      <c r="D29" s="116" t="s">
        <v>35</v>
      </c>
      <c r="E29" s="60" t="s">
        <v>7</v>
      </c>
      <c r="F29" s="116" t="s">
        <v>34</v>
      </c>
      <c r="G29" s="60" t="s">
        <v>2</v>
      </c>
      <c r="H29" s="118" t="s">
        <v>73</v>
      </c>
      <c r="I29" s="3"/>
      <c r="J29" s="15"/>
      <c r="K29" s="15"/>
      <c r="L29" s="15"/>
    </row>
    <row r="30" spans="1:12" ht="15" x14ac:dyDescent="0.25">
      <c r="B30" s="35">
        <v>650000</v>
      </c>
      <c r="C30" s="117" t="s">
        <v>7</v>
      </c>
      <c r="D30" s="55">
        <v>15</v>
      </c>
      <c r="E30" s="117" t="s">
        <v>7</v>
      </c>
      <c r="F30" s="45">
        <f>F25</f>
        <v>70.945050000000009</v>
      </c>
      <c r="G30" s="117" t="s">
        <v>2</v>
      </c>
      <c r="H30" s="46">
        <f>B30/D30/F30</f>
        <v>610.80136434230906</v>
      </c>
      <c r="I30" s="3"/>
      <c r="J30" s="15"/>
      <c r="K30" s="15"/>
      <c r="L30" s="15"/>
    </row>
    <row r="31" spans="1:12" x14ac:dyDescent="0.2">
      <c r="I31" s="3"/>
      <c r="J31" s="15"/>
      <c r="K31" s="15"/>
      <c r="L31" s="15"/>
    </row>
    <row r="32" spans="1:12" x14ac:dyDescent="0.2">
      <c r="I32" s="3"/>
      <c r="J32" s="15"/>
      <c r="K32" s="15"/>
      <c r="L32" s="15"/>
    </row>
    <row r="33" spans="9:12" x14ac:dyDescent="0.2">
      <c r="I33" s="3"/>
      <c r="J33" s="15"/>
      <c r="K33" s="15"/>
      <c r="L33" s="15"/>
    </row>
    <row r="34" spans="9:12" x14ac:dyDescent="0.2">
      <c r="I34" s="3"/>
      <c r="J34" s="15"/>
      <c r="K34" s="15"/>
      <c r="L34" s="15"/>
    </row>
    <row r="35" spans="9:12" x14ac:dyDescent="0.2">
      <c r="I35" s="3"/>
      <c r="J35" s="15"/>
      <c r="K35" s="15"/>
      <c r="L35" s="15"/>
    </row>
    <row r="36" spans="9:12" x14ac:dyDescent="0.2">
      <c r="I36" s="3"/>
      <c r="J36" s="15"/>
      <c r="K36" s="15"/>
      <c r="L36" s="15"/>
    </row>
    <row r="37" spans="9:12" x14ac:dyDescent="0.2">
      <c r="I37" s="3"/>
      <c r="J37" s="15"/>
      <c r="K37" s="15"/>
      <c r="L37" s="15"/>
    </row>
    <row r="38" spans="9:12" x14ac:dyDescent="0.2">
      <c r="I38" s="3"/>
      <c r="J38" s="3"/>
    </row>
  </sheetData>
  <phoneticPr fontId="0" type="noConversion"/>
  <pageMargins left="0.75" right="0.75" top="1" bottom="1" header="0.5" footer="0.5"/>
  <pageSetup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I5" sqref="I5"/>
    </sheetView>
  </sheetViews>
  <sheetFormatPr defaultRowHeight="11.25" x14ac:dyDescent="0.2"/>
  <cols>
    <col min="1" max="1" width="16" style="3" customWidth="1"/>
    <col min="2" max="2" width="16.42578125" style="3" customWidth="1"/>
    <col min="3" max="3" width="2.28515625" style="3" customWidth="1"/>
    <col min="4" max="4" width="15.140625" style="3" customWidth="1"/>
    <col min="5" max="5" width="2.28515625" style="3" customWidth="1"/>
    <col min="6" max="6" width="16.7109375" style="3" customWidth="1"/>
    <col min="7" max="7" width="2.28515625" style="3" customWidth="1"/>
    <col min="8" max="8" width="16.7109375" style="3" customWidth="1"/>
    <col min="9" max="9" width="2.28515625" style="1" customWidth="1"/>
    <col min="10" max="10" width="18" style="1" customWidth="1"/>
    <col min="11" max="11" width="2.28515625" style="1" customWidth="1"/>
    <col min="12" max="12" width="17.28515625" style="1" customWidth="1"/>
    <col min="13" max="16384" width="9.140625" style="1"/>
  </cols>
  <sheetData>
    <row r="1" spans="1:12" x14ac:dyDescent="0.2">
      <c r="A1" s="2" t="s">
        <v>374</v>
      </c>
      <c r="I1" s="3"/>
      <c r="J1" s="3"/>
      <c r="K1" s="3"/>
      <c r="L1" s="3"/>
    </row>
    <row r="2" spans="1:12" x14ac:dyDescent="0.2">
      <c r="A2" s="2"/>
      <c r="I2" s="3"/>
      <c r="J2" s="3"/>
      <c r="K2" s="3"/>
      <c r="L2" s="3"/>
    </row>
    <row r="3" spans="1:12" ht="22.5" x14ac:dyDescent="0.2">
      <c r="A3" s="149"/>
      <c r="B3" s="149" t="s">
        <v>75</v>
      </c>
      <c r="D3" s="149" t="s">
        <v>375</v>
      </c>
      <c r="I3" s="3"/>
      <c r="J3" s="3"/>
      <c r="K3" s="3"/>
      <c r="L3" s="3"/>
    </row>
    <row r="4" spans="1:12" x14ac:dyDescent="0.2">
      <c r="A4" s="60" t="s">
        <v>365</v>
      </c>
      <c r="B4" s="137">
        <v>0.2553725</v>
      </c>
      <c r="D4" s="56">
        <v>0.9</v>
      </c>
      <c r="I4" s="3"/>
      <c r="J4" s="3"/>
      <c r="K4" s="3"/>
      <c r="L4" s="3"/>
    </row>
    <row r="5" spans="1:12" x14ac:dyDescent="0.2">
      <c r="A5" s="60" t="s">
        <v>366</v>
      </c>
      <c r="B5" s="137">
        <v>9.8429543999999994E-2</v>
      </c>
      <c r="I5" s="3"/>
      <c r="J5" s="3"/>
      <c r="K5" s="3"/>
      <c r="L5" s="3"/>
    </row>
    <row r="6" spans="1:12" x14ac:dyDescent="0.2">
      <c r="A6" s="60" t="s">
        <v>367</v>
      </c>
      <c r="B6" s="137">
        <f>(B4+B5)/2</f>
        <v>0.17690102199999999</v>
      </c>
      <c r="I6" s="3"/>
      <c r="J6" s="3"/>
      <c r="K6" s="3"/>
      <c r="L6" s="3"/>
    </row>
    <row r="7" spans="1:12" x14ac:dyDescent="0.2">
      <c r="A7" s="11"/>
      <c r="B7" s="138"/>
      <c r="I7" s="3"/>
      <c r="J7" s="3"/>
      <c r="K7" s="3"/>
      <c r="L7" s="3"/>
    </row>
    <row r="8" spans="1:12" x14ac:dyDescent="0.2">
      <c r="A8" s="2" t="s">
        <v>0</v>
      </c>
      <c r="I8" s="3"/>
      <c r="J8" s="3"/>
      <c r="K8" s="3"/>
      <c r="L8" s="3"/>
    </row>
    <row r="9" spans="1:12" ht="33.75" x14ac:dyDescent="0.2">
      <c r="A9" s="151"/>
      <c r="B9" s="149" t="s">
        <v>76</v>
      </c>
      <c r="C9" s="149" t="s">
        <v>4</v>
      </c>
      <c r="D9" s="149" t="s">
        <v>51</v>
      </c>
      <c r="E9" s="149" t="s">
        <v>2</v>
      </c>
      <c r="F9" s="149" t="s">
        <v>376</v>
      </c>
      <c r="I9" s="3"/>
      <c r="J9" s="3"/>
      <c r="K9" s="3"/>
      <c r="L9" s="3"/>
    </row>
    <row r="10" spans="1:12" ht="15" x14ac:dyDescent="0.25">
      <c r="A10" s="60" t="s">
        <v>48</v>
      </c>
      <c r="B10" s="46">
        <f>B4*1000</f>
        <v>255.3725</v>
      </c>
      <c r="C10" s="151" t="s">
        <v>4</v>
      </c>
      <c r="D10" s="152">
        <v>0.9</v>
      </c>
      <c r="E10" s="151" t="s">
        <v>2</v>
      </c>
      <c r="F10" s="46">
        <f>B10*D10</f>
        <v>229.83525</v>
      </c>
      <c r="I10" s="3"/>
      <c r="J10" s="3"/>
      <c r="K10" s="3"/>
      <c r="L10" s="3"/>
    </row>
    <row r="11" spans="1:12" ht="15" x14ac:dyDescent="0.25">
      <c r="A11" s="60" t="s">
        <v>49</v>
      </c>
      <c r="B11" s="46">
        <f>B6*1000</f>
        <v>176.90102199999998</v>
      </c>
      <c r="C11" s="151" t="s">
        <v>4</v>
      </c>
      <c r="D11" s="152">
        <v>0.9</v>
      </c>
      <c r="E11" s="151" t="s">
        <v>2</v>
      </c>
      <c r="F11" s="46">
        <f>B11*D11</f>
        <v>159.2109198</v>
      </c>
      <c r="I11" s="3"/>
      <c r="J11" s="3"/>
      <c r="K11" s="3"/>
      <c r="L11" s="3"/>
    </row>
    <row r="12" spans="1:12" x14ac:dyDescent="0.2">
      <c r="I12" s="3"/>
      <c r="J12" s="3"/>
      <c r="K12" s="3"/>
      <c r="L12" s="3"/>
    </row>
    <row r="13" spans="1:12" x14ac:dyDescent="0.2">
      <c r="A13" s="2" t="s">
        <v>105</v>
      </c>
      <c r="B13" s="7"/>
      <c r="C13" s="7"/>
      <c r="D13" s="7"/>
      <c r="E13" s="7"/>
      <c r="F13" s="7"/>
      <c r="G13" s="7"/>
      <c r="H13" s="7"/>
      <c r="I13" s="3"/>
      <c r="J13" s="3"/>
      <c r="K13" s="3"/>
      <c r="L13" s="3"/>
    </row>
    <row r="14" spans="1:12" ht="36.75" customHeight="1" x14ac:dyDescent="0.2">
      <c r="A14" s="149" t="s">
        <v>3</v>
      </c>
      <c r="B14" s="149" t="s">
        <v>376</v>
      </c>
      <c r="C14" s="149" t="s">
        <v>4</v>
      </c>
      <c r="D14" s="149" t="s">
        <v>18</v>
      </c>
      <c r="E14" s="149" t="s">
        <v>4</v>
      </c>
      <c r="F14" s="149" t="s">
        <v>44</v>
      </c>
      <c r="G14" s="149" t="s">
        <v>4</v>
      </c>
      <c r="H14" s="149" t="s">
        <v>79</v>
      </c>
      <c r="I14" s="149" t="s">
        <v>2</v>
      </c>
      <c r="J14" s="149" t="s">
        <v>33</v>
      </c>
      <c r="K14" s="3"/>
      <c r="L14" s="3"/>
    </row>
    <row r="15" spans="1:12" ht="15" x14ac:dyDescent="0.25">
      <c r="A15" s="55" t="s">
        <v>369</v>
      </c>
      <c r="B15" s="55">
        <v>229.84</v>
      </c>
      <c r="C15" s="151" t="s">
        <v>4</v>
      </c>
      <c r="D15" s="55">
        <v>1</v>
      </c>
      <c r="E15" s="151" t="s">
        <v>4</v>
      </c>
      <c r="F15" s="55">
        <v>550</v>
      </c>
      <c r="G15" s="151" t="s">
        <v>4</v>
      </c>
      <c r="H15" s="51">
        <v>0.93</v>
      </c>
      <c r="I15" s="44" t="s">
        <v>2</v>
      </c>
      <c r="J15" s="69">
        <f t="shared" ref="J15:J20" si="0">B15*D15*F15*H15*1/1000</f>
        <v>117.56316000000001</v>
      </c>
      <c r="K15" s="3"/>
      <c r="L15" s="3"/>
    </row>
    <row r="16" spans="1:12" ht="15" x14ac:dyDescent="0.25">
      <c r="A16" s="55"/>
      <c r="B16" s="55"/>
      <c r="C16" s="151" t="s">
        <v>4</v>
      </c>
      <c r="D16" s="55"/>
      <c r="E16" s="151" t="s">
        <v>4</v>
      </c>
      <c r="F16" s="55"/>
      <c r="G16" s="151" t="s">
        <v>4</v>
      </c>
      <c r="H16" s="69">
        <f>H$15</f>
        <v>0.93</v>
      </c>
      <c r="I16" s="44" t="s">
        <v>2</v>
      </c>
      <c r="J16" s="69">
        <f t="shared" si="0"/>
        <v>0</v>
      </c>
      <c r="K16" s="3"/>
      <c r="L16" s="3"/>
    </row>
    <row r="17" spans="1:12" ht="15" x14ac:dyDescent="0.25">
      <c r="A17" s="55"/>
      <c r="B17" s="55"/>
      <c r="C17" s="151" t="s">
        <v>4</v>
      </c>
      <c r="D17" s="55"/>
      <c r="E17" s="151" t="s">
        <v>4</v>
      </c>
      <c r="F17" s="55"/>
      <c r="G17" s="151" t="s">
        <v>4</v>
      </c>
      <c r="H17" s="69">
        <f t="shared" ref="H17:H20" si="1">H$15</f>
        <v>0.93</v>
      </c>
      <c r="I17" s="44" t="s">
        <v>2</v>
      </c>
      <c r="J17" s="69">
        <f t="shared" si="0"/>
        <v>0</v>
      </c>
      <c r="K17" s="3"/>
      <c r="L17" s="3"/>
    </row>
    <row r="18" spans="1:12" ht="15" x14ac:dyDescent="0.25">
      <c r="A18" s="55"/>
      <c r="B18" s="55"/>
      <c r="C18" s="151" t="s">
        <v>4</v>
      </c>
      <c r="D18" s="55"/>
      <c r="E18" s="151" t="s">
        <v>4</v>
      </c>
      <c r="F18" s="55"/>
      <c r="G18" s="151" t="s">
        <v>4</v>
      </c>
      <c r="H18" s="69">
        <f t="shared" si="1"/>
        <v>0.93</v>
      </c>
      <c r="I18" s="44" t="s">
        <v>2</v>
      </c>
      <c r="J18" s="69">
        <f t="shared" si="0"/>
        <v>0</v>
      </c>
      <c r="K18" s="3"/>
      <c r="L18" s="3"/>
    </row>
    <row r="19" spans="1:12" ht="15" x14ac:dyDescent="0.25">
      <c r="A19" s="55"/>
      <c r="B19" s="55"/>
      <c r="C19" s="151" t="s">
        <v>4</v>
      </c>
      <c r="D19" s="55"/>
      <c r="E19" s="151" t="s">
        <v>4</v>
      </c>
      <c r="F19" s="55"/>
      <c r="G19" s="151" t="s">
        <v>4</v>
      </c>
      <c r="H19" s="69">
        <f t="shared" si="1"/>
        <v>0.93</v>
      </c>
      <c r="I19" s="44" t="s">
        <v>2</v>
      </c>
      <c r="J19" s="69">
        <f t="shared" si="0"/>
        <v>0</v>
      </c>
      <c r="K19" s="3"/>
      <c r="L19" s="3"/>
    </row>
    <row r="20" spans="1:12" ht="15" x14ac:dyDescent="0.25">
      <c r="A20" s="55"/>
      <c r="B20" s="55"/>
      <c r="C20" s="151" t="s">
        <v>4</v>
      </c>
      <c r="D20" s="55"/>
      <c r="E20" s="151" t="s">
        <v>4</v>
      </c>
      <c r="F20" s="55"/>
      <c r="G20" s="151" t="s">
        <v>4</v>
      </c>
      <c r="H20" s="69">
        <f t="shared" si="1"/>
        <v>0.93</v>
      </c>
      <c r="I20" s="44" t="s">
        <v>2</v>
      </c>
      <c r="J20" s="69">
        <f t="shared" si="0"/>
        <v>0</v>
      </c>
      <c r="K20" s="3"/>
      <c r="L20" s="3"/>
    </row>
    <row r="21" spans="1:12" ht="15" x14ac:dyDescent="0.25">
      <c r="I21" s="8" t="s">
        <v>5</v>
      </c>
      <c r="J21" s="69">
        <f>SUM(J15:J20)</f>
        <v>117.56316000000001</v>
      </c>
      <c r="K21" s="3"/>
      <c r="L21" s="3"/>
    </row>
    <row r="22" spans="1:12" x14ac:dyDescent="0.2">
      <c r="I22" s="3"/>
      <c r="J22" s="3"/>
      <c r="K22" s="3"/>
      <c r="L22" s="3"/>
    </row>
    <row r="23" spans="1:12" x14ac:dyDescent="0.2">
      <c r="J23" s="3"/>
      <c r="K23" s="3"/>
      <c r="L23" s="3"/>
    </row>
    <row r="24" spans="1:12" x14ac:dyDescent="0.2">
      <c r="B24" s="2" t="s">
        <v>89</v>
      </c>
      <c r="I24" s="3"/>
      <c r="J24" s="3"/>
      <c r="K24" s="3"/>
      <c r="L24" s="3"/>
    </row>
    <row r="25" spans="1:12" ht="45" x14ac:dyDescent="0.2">
      <c r="B25" s="149" t="s">
        <v>93</v>
      </c>
      <c r="C25" s="149" t="s">
        <v>4</v>
      </c>
      <c r="D25" s="149" t="s">
        <v>46</v>
      </c>
      <c r="E25" s="60" t="s">
        <v>2</v>
      </c>
      <c r="F25" s="149" t="s">
        <v>94</v>
      </c>
      <c r="G25" s="149" t="s">
        <v>4</v>
      </c>
      <c r="H25" s="149" t="s">
        <v>88</v>
      </c>
      <c r="I25" s="60" t="s">
        <v>2</v>
      </c>
      <c r="J25" s="149" t="s">
        <v>104</v>
      </c>
      <c r="K25" s="3"/>
      <c r="L25" s="3"/>
    </row>
    <row r="26" spans="1:12" ht="15" x14ac:dyDescent="0.25">
      <c r="B26" s="45">
        <f>J21</f>
        <v>117.56316000000001</v>
      </c>
      <c r="C26" s="92" t="s">
        <v>4</v>
      </c>
      <c r="D26" s="55">
        <v>365</v>
      </c>
      <c r="E26" s="92" t="s">
        <v>2</v>
      </c>
      <c r="F26" s="45">
        <f>B26*D26</f>
        <v>42910.553400000004</v>
      </c>
      <c r="G26" s="151" t="s">
        <v>4</v>
      </c>
      <c r="H26" s="141">
        <v>0.25</v>
      </c>
      <c r="I26" s="92" t="s">
        <v>2</v>
      </c>
      <c r="J26" s="45">
        <f>F26*H26</f>
        <v>10727.638350000001</v>
      </c>
      <c r="K26" s="3"/>
      <c r="L26" s="3"/>
    </row>
    <row r="27" spans="1:12" ht="12.75" x14ac:dyDescent="0.2">
      <c r="B27" s="150"/>
      <c r="C27" s="150"/>
      <c r="D27" s="53"/>
      <c r="E27" s="150"/>
      <c r="F27" s="150"/>
      <c r="I27" s="3"/>
      <c r="J27" s="3"/>
      <c r="K27" s="3"/>
      <c r="L27" s="3"/>
    </row>
    <row r="28" spans="1:12" x14ac:dyDescent="0.2">
      <c r="I28" s="3"/>
      <c r="J28" s="3"/>
      <c r="K28" s="3"/>
      <c r="L28" s="3"/>
    </row>
    <row r="29" spans="1:12" x14ac:dyDescent="0.2">
      <c r="B29" s="2" t="s">
        <v>90</v>
      </c>
      <c r="I29" s="3"/>
      <c r="J29" s="3"/>
      <c r="K29" s="3"/>
      <c r="L29" s="3"/>
    </row>
    <row r="30" spans="1:12" ht="33.75" x14ac:dyDescent="0.2">
      <c r="B30" s="149" t="s">
        <v>80</v>
      </c>
      <c r="C30" s="60" t="s">
        <v>7</v>
      </c>
      <c r="D30" s="149" t="s">
        <v>35</v>
      </c>
      <c r="E30" s="60" t="s">
        <v>7</v>
      </c>
      <c r="F30" s="149" t="s">
        <v>34</v>
      </c>
      <c r="G30" s="60" t="s">
        <v>2</v>
      </c>
      <c r="H30" s="149" t="s">
        <v>73</v>
      </c>
      <c r="I30" s="3"/>
      <c r="J30" s="3"/>
      <c r="K30" s="3"/>
      <c r="L30" s="3"/>
    </row>
    <row r="31" spans="1:12" ht="15" x14ac:dyDescent="0.25">
      <c r="B31" s="35">
        <v>650000</v>
      </c>
      <c r="C31" s="151" t="s">
        <v>7</v>
      </c>
      <c r="D31" s="55">
        <v>8</v>
      </c>
      <c r="E31" s="151" t="s">
        <v>7</v>
      </c>
      <c r="F31" s="45">
        <f>F26</f>
        <v>42910.553400000004</v>
      </c>
      <c r="G31" s="151" t="s">
        <v>2</v>
      </c>
      <c r="H31" s="46">
        <f>B31/D31/F31</f>
        <v>1.8934735994339329</v>
      </c>
      <c r="I31" s="3"/>
      <c r="J31" s="3"/>
      <c r="K31" s="3"/>
      <c r="L31" s="3"/>
    </row>
    <row r="32" spans="1:12" x14ac:dyDescent="0.2">
      <c r="I32" s="3"/>
      <c r="J32" s="3"/>
      <c r="K32" s="3"/>
      <c r="L32" s="3"/>
    </row>
    <row r="33" spans="9:12" s="1" customFormat="1" x14ac:dyDescent="0.2">
      <c r="I33" s="3"/>
      <c r="J33" s="3"/>
      <c r="K33" s="3"/>
      <c r="L33" s="3"/>
    </row>
    <row r="34" spans="9:12" s="1" customFormat="1" x14ac:dyDescent="0.2">
      <c r="I34" s="3"/>
      <c r="J34" s="3"/>
      <c r="K34" s="3"/>
      <c r="L34" s="3"/>
    </row>
    <row r="35" spans="9:12" s="1" customFormat="1" x14ac:dyDescent="0.2">
      <c r="I35" s="3"/>
      <c r="J35" s="3"/>
      <c r="K35" s="3"/>
      <c r="L35" s="3"/>
    </row>
    <row r="36" spans="9:12" s="1" customFormat="1" x14ac:dyDescent="0.2">
      <c r="I36" s="3"/>
      <c r="J36" s="3"/>
      <c r="K36" s="3"/>
      <c r="L36" s="3"/>
    </row>
    <row r="37" spans="9:12" s="1" customFormat="1" x14ac:dyDescent="0.2">
      <c r="I37" s="3"/>
      <c r="J37" s="3"/>
      <c r="K37" s="3"/>
      <c r="L37" s="3"/>
    </row>
    <row r="38" spans="9:12" s="1" customFormat="1" x14ac:dyDescent="0.2">
      <c r="I38" s="3"/>
      <c r="J38" s="3"/>
      <c r="K38" s="3"/>
      <c r="L38" s="3"/>
    </row>
    <row r="39" spans="9:12" s="1" customFormat="1" x14ac:dyDescent="0.2">
      <c r="I39" s="3"/>
      <c r="J39" s="3"/>
      <c r="K39" s="3"/>
      <c r="L39" s="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topLeftCell="A4" zoomScaleNormal="100" workbookViewId="0">
      <selection activeCell="N13" sqref="N13"/>
    </sheetView>
  </sheetViews>
  <sheetFormatPr defaultRowHeight="12.75" x14ac:dyDescent="0.2"/>
  <cols>
    <col min="1" max="1" width="16.28515625" customWidth="1"/>
    <col min="2" max="2" width="19.28515625" customWidth="1"/>
    <col min="3" max="3" width="2.28515625" customWidth="1"/>
    <col min="4" max="4" width="18.5703125" customWidth="1"/>
    <col min="5" max="5" width="2.28515625" customWidth="1"/>
    <col min="6" max="6" width="22.5703125" customWidth="1"/>
    <col min="7" max="7" width="2.28515625" customWidth="1"/>
    <col min="8" max="8" width="17.85546875" customWidth="1"/>
    <col min="9" max="9" width="2.28515625" customWidth="1"/>
    <col min="10" max="10" width="16.5703125" customWidth="1"/>
  </cols>
  <sheetData>
    <row r="1" spans="1:11" x14ac:dyDescent="0.2">
      <c r="A1" s="16" t="s">
        <v>27</v>
      </c>
      <c r="B1" s="9"/>
      <c r="C1" s="9"/>
      <c r="D1" s="9"/>
      <c r="E1" s="16"/>
      <c r="F1" s="24"/>
      <c r="G1" s="25"/>
      <c r="H1" s="24"/>
      <c r="I1" s="9"/>
      <c r="J1" s="9"/>
    </row>
    <row r="2" spans="1:11" x14ac:dyDescent="0.2">
      <c r="B2" s="3"/>
      <c r="C2" s="3"/>
      <c r="D2" s="3"/>
      <c r="E2" s="3"/>
      <c r="F2" s="3"/>
      <c r="G2" s="3"/>
      <c r="H2" s="13"/>
      <c r="I2" s="3"/>
      <c r="J2" s="13"/>
    </row>
    <row r="3" spans="1:11" ht="12.75" customHeight="1" x14ac:dyDescent="0.2">
      <c r="A3" s="60" t="s">
        <v>68</v>
      </c>
      <c r="B3" s="57" t="s">
        <v>25</v>
      </c>
      <c r="C3" s="26"/>
      <c r="D3" s="10"/>
      <c r="E3" s="20"/>
      <c r="F3" s="13"/>
      <c r="H3" s="153" t="s">
        <v>28</v>
      </c>
      <c r="I3" s="153"/>
      <c r="J3" s="153"/>
      <c r="K3" s="13"/>
    </row>
    <row r="4" spans="1:11" ht="15" x14ac:dyDescent="0.25">
      <c r="A4" s="51" t="s">
        <v>69</v>
      </c>
      <c r="B4" s="59">
        <f>Baseline!J5</f>
        <v>0.38225178845980967</v>
      </c>
      <c r="C4" s="27"/>
      <c r="D4" s="9"/>
      <c r="E4" s="20"/>
      <c r="F4" s="13"/>
      <c r="H4" s="162" t="s">
        <v>87</v>
      </c>
      <c r="I4" s="163"/>
      <c r="J4" s="64" t="s">
        <v>29</v>
      </c>
      <c r="K4" s="3"/>
    </row>
    <row r="5" spans="1:11" x14ac:dyDescent="0.2">
      <c r="A5" s="53"/>
      <c r="B5" s="3"/>
      <c r="C5" s="9"/>
      <c r="D5" s="9"/>
      <c r="E5" s="20"/>
      <c r="F5" s="13"/>
      <c r="H5" s="162" t="s">
        <v>9</v>
      </c>
      <c r="I5" s="163"/>
      <c r="J5" s="64" t="s">
        <v>30</v>
      </c>
      <c r="K5" s="3"/>
    </row>
    <row r="6" spans="1:11" x14ac:dyDescent="0.2">
      <c r="A6" s="53"/>
      <c r="B6" s="3"/>
      <c r="C6" s="3"/>
      <c r="D6" s="3"/>
      <c r="E6" s="13"/>
      <c r="F6" s="13"/>
      <c r="H6" s="162" t="s">
        <v>10</v>
      </c>
      <c r="I6" s="163"/>
      <c r="J6" s="64" t="s">
        <v>31</v>
      </c>
      <c r="K6" s="3"/>
    </row>
    <row r="7" spans="1:11" s="53" customFormat="1" x14ac:dyDescent="0.2">
      <c r="B7" s="3"/>
      <c r="C7" s="3"/>
      <c r="D7" s="3"/>
      <c r="E7" s="13"/>
      <c r="F7" s="13"/>
      <c r="G7" s="11"/>
      <c r="H7" s="11"/>
      <c r="I7" s="12"/>
      <c r="J7" s="3"/>
      <c r="K7" s="3"/>
    </row>
    <row r="8" spans="1:11" x14ac:dyDescent="0.2">
      <c r="A8" s="2" t="s">
        <v>81</v>
      </c>
      <c r="B8" s="3"/>
      <c r="C8" s="3"/>
      <c r="D8" s="13"/>
      <c r="E8" s="13"/>
      <c r="F8" s="11"/>
      <c r="G8" s="11"/>
      <c r="H8" s="12"/>
      <c r="I8" s="3"/>
      <c r="J8" s="3"/>
    </row>
    <row r="9" spans="1:11" ht="22.5" customHeight="1" x14ac:dyDescent="0.2">
      <c r="A9" s="42" t="s">
        <v>3</v>
      </c>
      <c r="B9" s="42" t="s">
        <v>32</v>
      </c>
      <c r="C9" s="42" t="s">
        <v>4</v>
      </c>
      <c r="D9" s="42" t="s">
        <v>12</v>
      </c>
      <c r="E9" s="42" t="s">
        <v>4</v>
      </c>
      <c r="F9" s="42" t="s">
        <v>44</v>
      </c>
      <c r="G9" s="42" t="s">
        <v>4</v>
      </c>
      <c r="H9" s="42" t="s">
        <v>19</v>
      </c>
      <c r="I9" s="42" t="s">
        <v>2</v>
      </c>
      <c r="J9" s="42" t="s">
        <v>33</v>
      </c>
    </row>
    <row r="10" spans="1:11" ht="15" x14ac:dyDescent="0.25">
      <c r="A10" s="55" t="s">
        <v>370</v>
      </c>
      <c r="B10" s="59">
        <f>B$4*1/1000</f>
        <v>3.8225178845980966E-4</v>
      </c>
      <c r="C10" s="61" t="s">
        <v>4</v>
      </c>
      <c r="D10" s="55">
        <v>40</v>
      </c>
      <c r="E10" s="61" t="s">
        <v>4</v>
      </c>
      <c r="F10" s="71">
        <v>100000</v>
      </c>
      <c r="G10" s="61" t="s">
        <v>4</v>
      </c>
      <c r="H10" s="29">
        <v>20</v>
      </c>
      <c r="I10" s="61" t="s">
        <v>2</v>
      </c>
      <c r="J10" s="45">
        <f t="shared" ref="J10:J19" si="0">B10*D10*F10*H10</f>
        <v>30580.143076784774</v>
      </c>
    </row>
    <row r="11" spans="1:11" ht="15" x14ac:dyDescent="0.25">
      <c r="A11" s="55" t="s">
        <v>371</v>
      </c>
      <c r="B11" s="59">
        <f t="shared" ref="B11:B19" si="1">B$4*1/1000</f>
        <v>3.8225178845980966E-4</v>
      </c>
      <c r="C11" s="61" t="s">
        <v>4</v>
      </c>
      <c r="D11" s="55">
        <v>40</v>
      </c>
      <c r="E11" s="61" t="s">
        <v>4</v>
      </c>
      <c r="F11" s="71">
        <v>75000</v>
      </c>
      <c r="G11" s="61" t="s">
        <v>4</v>
      </c>
      <c r="H11" s="29">
        <v>20</v>
      </c>
      <c r="I11" s="61" t="s">
        <v>2</v>
      </c>
      <c r="J11" s="45">
        <f t="shared" si="0"/>
        <v>22935.107307588583</v>
      </c>
    </row>
    <row r="12" spans="1:11" ht="15" x14ac:dyDescent="0.25">
      <c r="A12" s="55" t="s">
        <v>372</v>
      </c>
      <c r="B12" s="59">
        <f t="shared" si="1"/>
        <v>3.8225178845980966E-4</v>
      </c>
      <c r="C12" s="61" t="s">
        <v>4</v>
      </c>
      <c r="D12" s="55">
        <v>40</v>
      </c>
      <c r="E12" s="61" t="s">
        <v>4</v>
      </c>
      <c r="F12" s="71">
        <v>120000</v>
      </c>
      <c r="G12" s="61" t="s">
        <v>4</v>
      </c>
      <c r="H12" s="29">
        <v>10</v>
      </c>
      <c r="I12" s="61" t="s">
        <v>2</v>
      </c>
      <c r="J12" s="45">
        <f>B12*D12*F12*H12</f>
        <v>18348.085846070866</v>
      </c>
    </row>
    <row r="13" spans="1:11" ht="15" x14ac:dyDescent="0.25">
      <c r="A13" s="55" t="s">
        <v>373</v>
      </c>
      <c r="B13" s="59">
        <f t="shared" si="1"/>
        <v>3.8225178845980966E-4</v>
      </c>
      <c r="C13" s="61" t="s">
        <v>4</v>
      </c>
      <c r="D13" s="55">
        <v>40</v>
      </c>
      <c r="E13" s="61" t="s">
        <v>4</v>
      </c>
      <c r="F13" s="71">
        <v>50000</v>
      </c>
      <c r="G13" s="61" t="s">
        <v>4</v>
      </c>
      <c r="H13" s="29">
        <v>15</v>
      </c>
      <c r="I13" s="61" t="s">
        <v>2</v>
      </c>
      <c r="J13" s="45">
        <f>B13*D13*F13*H13</f>
        <v>11467.55365379429</v>
      </c>
    </row>
    <row r="14" spans="1:11" ht="15" x14ac:dyDescent="0.25">
      <c r="A14" s="55"/>
      <c r="B14" s="59">
        <f t="shared" si="1"/>
        <v>3.8225178845980966E-4</v>
      </c>
      <c r="C14" s="61" t="s">
        <v>4</v>
      </c>
      <c r="D14" s="55"/>
      <c r="E14" s="61" t="s">
        <v>4</v>
      </c>
      <c r="F14" s="28"/>
      <c r="G14" s="61" t="s">
        <v>4</v>
      </c>
      <c r="H14" s="29"/>
      <c r="I14" s="61" t="s">
        <v>2</v>
      </c>
      <c r="J14" s="45">
        <f>B14*D14*F14*H14</f>
        <v>0</v>
      </c>
    </row>
    <row r="15" spans="1:11" ht="15" x14ac:dyDescent="0.25">
      <c r="A15" s="55"/>
      <c r="B15" s="59">
        <f t="shared" si="1"/>
        <v>3.8225178845980966E-4</v>
      </c>
      <c r="C15" s="61" t="s">
        <v>4</v>
      </c>
      <c r="D15" s="55"/>
      <c r="E15" s="61" t="s">
        <v>4</v>
      </c>
      <c r="F15" s="28"/>
      <c r="G15" s="61" t="s">
        <v>4</v>
      </c>
      <c r="H15" s="29"/>
      <c r="I15" s="61" t="s">
        <v>2</v>
      </c>
      <c r="J15" s="45">
        <f t="shared" si="0"/>
        <v>0</v>
      </c>
    </row>
    <row r="16" spans="1:11" ht="15" x14ac:dyDescent="0.25">
      <c r="A16" s="55"/>
      <c r="B16" s="59">
        <f t="shared" si="1"/>
        <v>3.8225178845980966E-4</v>
      </c>
      <c r="C16" s="61" t="s">
        <v>4</v>
      </c>
      <c r="D16" s="55"/>
      <c r="E16" s="61" t="s">
        <v>4</v>
      </c>
      <c r="F16" s="28"/>
      <c r="G16" s="61" t="s">
        <v>4</v>
      </c>
      <c r="H16" s="29"/>
      <c r="I16" s="61" t="s">
        <v>2</v>
      </c>
      <c r="J16" s="45">
        <f t="shared" si="0"/>
        <v>0</v>
      </c>
    </row>
    <row r="17" spans="1:10" ht="15" x14ac:dyDescent="0.25">
      <c r="A17" s="55"/>
      <c r="B17" s="59">
        <f t="shared" si="1"/>
        <v>3.8225178845980966E-4</v>
      </c>
      <c r="C17" s="61" t="s">
        <v>4</v>
      </c>
      <c r="D17" s="55"/>
      <c r="E17" s="61" t="s">
        <v>4</v>
      </c>
      <c r="F17" s="28"/>
      <c r="G17" s="61" t="s">
        <v>4</v>
      </c>
      <c r="H17" s="29"/>
      <c r="I17" s="61" t="s">
        <v>2</v>
      </c>
      <c r="J17" s="45">
        <f t="shared" si="0"/>
        <v>0</v>
      </c>
    </row>
    <row r="18" spans="1:10" ht="15" x14ac:dyDescent="0.25">
      <c r="A18" s="55"/>
      <c r="B18" s="59">
        <f t="shared" si="1"/>
        <v>3.8225178845980966E-4</v>
      </c>
      <c r="C18" s="61" t="s">
        <v>4</v>
      </c>
      <c r="D18" s="55"/>
      <c r="E18" s="61" t="s">
        <v>4</v>
      </c>
      <c r="F18" s="65"/>
      <c r="G18" s="61" t="s">
        <v>4</v>
      </c>
      <c r="H18" s="29"/>
      <c r="I18" s="61" t="s">
        <v>2</v>
      </c>
      <c r="J18" s="45">
        <f t="shared" si="0"/>
        <v>0</v>
      </c>
    </row>
    <row r="19" spans="1:10" ht="15" x14ac:dyDescent="0.25">
      <c r="A19" s="55"/>
      <c r="B19" s="59">
        <f t="shared" si="1"/>
        <v>3.8225178845980966E-4</v>
      </c>
      <c r="C19" s="61" t="s">
        <v>4</v>
      </c>
      <c r="D19" s="55"/>
      <c r="E19" s="61" t="s">
        <v>4</v>
      </c>
      <c r="F19" s="28"/>
      <c r="G19" s="61" t="s">
        <v>4</v>
      </c>
      <c r="H19" s="29"/>
      <c r="I19" s="61" t="s">
        <v>2</v>
      </c>
      <c r="J19" s="45">
        <f t="shared" si="0"/>
        <v>0</v>
      </c>
    </row>
    <row r="20" spans="1:10" ht="15" x14ac:dyDescent="0.25">
      <c r="A20" s="17"/>
      <c r="B20" s="3"/>
      <c r="C20" s="3"/>
      <c r="D20" s="3"/>
      <c r="E20" s="13"/>
      <c r="F20" s="3"/>
      <c r="G20" s="3"/>
      <c r="H20" s="3"/>
      <c r="I20" s="8" t="s">
        <v>11</v>
      </c>
      <c r="J20" s="45">
        <f>SUM(J10:J19)</f>
        <v>83330.88988423851</v>
      </c>
    </row>
    <row r="21" spans="1:10" ht="15" x14ac:dyDescent="0.25">
      <c r="A21" s="3"/>
      <c r="B21" s="3"/>
      <c r="C21" s="3"/>
      <c r="D21" s="3"/>
      <c r="E21" s="3"/>
      <c r="F21" s="3"/>
      <c r="G21" s="8" t="s">
        <v>17</v>
      </c>
      <c r="H21" s="45">
        <f>SUM(H10:H19)</f>
        <v>65</v>
      </c>
      <c r="I21" s="3"/>
      <c r="J21" s="3"/>
    </row>
    <row r="22" spans="1:10" s="53" customFormat="1" ht="10.5" customHeight="1" x14ac:dyDescent="0.2">
      <c r="A22" s="3"/>
      <c r="B22" s="3"/>
      <c r="C22" s="3"/>
      <c r="D22" s="3"/>
      <c r="E22" s="3"/>
      <c r="F22" s="3"/>
      <c r="G22" s="8"/>
      <c r="H22" s="3"/>
      <c r="I22" s="3"/>
      <c r="J22" s="3"/>
    </row>
    <row r="23" spans="1:10" x14ac:dyDescent="0.2">
      <c r="A23" s="3"/>
      <c r="B23" s="3"/>
      <c r="C23" s="3"/>
      <c r="D23" s="3"/>
      <c r="E23" s="3"/>
      <c r="F23" s="3"/>
      <c r="G23" s="8"/>
      <c r="H23" s="3"/>
      <c r="I23" s="3"/>
      <c r="J23" s="3"/>
    </row>
    <row r="24" spans="1:10" x14ac:dyDescent="0.2">
      <c r="A24" s="13"/>
      <c r="B24" s="2" t="s">
        <v>13</v>
      </c>
      <c r="C24" s="3"/>
      <c r="D24" s="3"/>
      <c r="E24" s="3"/>
      <c r="F24" s="3"/>
      <c r="G24" s="3"/>
      <c r="H24" s="3"/>
      <c r="I24" s="3"/>
      <c r="J24" s="3"/>
    </row>
    <row r="25" spans="1:10" ht="33.75" x14ac:dyDescent="0.2">
      <c r="A25" s="14"/>
      <c r="B25" s="42" t="s">
        <v>14</v>
      </c>
      <c r="C25" s="42" t="s">
        <v>7</v>
      </c>
      <c r="D25" s="42" t="s">
        <v>15</v>
      </c>
      <c r="E25" s="42" t="s">
        <v>2</v>
      </c>
      <c r="F25" s="42" t="s">
        <v>13</v>
      </c>
      <c r="G25" s="15"/>
      <c r="H25" s="18"/>
      <c r="I25" s="3"/>
      <c r="J25" s="3"/>
    </row>
    <row r="26" spans="1:10" ht="15" x14ac:dyDescent="0.25">
      <c r="A26" s="13"/>
      <c r="B26" s="23">
        <v>5</v>
      </c>
      <c r="C26" s="22" t="s">
        <v>7</v>
      </c>
      <c r="D26" s="46">
        <f>H21</f>
        <v>65</v>
      </c>
      <c r="E26" s="22" t="s">
        <v>2</v>
      </c>
      <c r="F26" s="47">
        <f>B26/D26</f>
        <v>7.6923076923076927E-2</v>
      </c>
      <c r="G26" s="3"/>
      <c r="H26" s="3"/>
      <c r="I26" s="3"/>
      <c r="J26" s="3"/>
    </row>
    <row r="27" spans="1:1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">
      <c r="A28" s="13"/>
      <c r="B28" s="2" t="s">
        <v>91</v>
      </c>
      <c r="C28" s="3"/>
      <c r="D28" s="3"/>
      <c r="E28" s="3"/>
      <c r="F28" s="3"/>
      <c r="G28" s="3"/>
      <c r="H28" s="3"/>
      <c r="I28" s="3"/>
      <c r="J28" s="3"/>
    </row>
    <row r="29" spans="1:10" ht="33.75" x14ac:dyDescent="0.2">
      <c r="A29" s="13"/>
      <c r="B29" s="42" t="s">
        <v>92</v>
      </c>
      <c r="C29" s="42" t="s">
        <v>4</v>
      </c>
      <c r="D29" s="42" t="s">
        <v>13</v>
      </c>
      <c r="E29" s="42" t="s">
        <v>2</v>
      </c>
      <c r="F29" s="57" t="s">
        <v>93</v>
      </c>
      <c r="G29" s="3"/>
      <c r="H29" s="3"/>
      <c r="I29" s="3"/>
      <c r="J29" s="3"/>
    </row>
    <row r="30" spans="1:10" ht="15" x14ac:dyDescent="0.25">
      <c r="A30" s="13"/>
      <c r="B30" s="45">
        <f>J20</f>
        <v>83330.88988423851</v>
      </c>
      <c r="C30" s="22" t="s">
        <v>4</v>
      </c>
      <c r="D30" s="47">
        <f>F26</f>
        <v>7.6923076923076927E-2</v>
      </c>
      <c r="E30" s="22" t="s">
        <v>2</v>
      </c>
      <c r="F30" s="45">
        <f>B30*D30</f>
        <v>6410.0684526337318</v>
      </c>
      <c r="G30" s="3"/>
      <c r="H30" s="3"/>
      <c r="I30" s="3"/>
      <c r="J30" s="3"/>
    </row>
    <row r="31" spans="1:1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">
      <c r="A32" s="3"/>
      <c r="B32" s="2" t="s">
        <v>89</v>
      </c>
      <c r="C32" s="3"/>
      <c r="D32" s="3"/>
      <c r="E32" s="3"/>
      <c r="F32" s="3"/>
      <c r="G32" s="3"/>
      <c r="H32" s="3"/>
      <c r="I32" s="3"/>
      <c r="J32" s="3"/>
    </row>
    <row r="33" spans="1:10" ht="45" x14ac:dyDescent="0.2">
      <c r="A33" s="13"/>
      <c r="B33" s="42" t="s">
        <v>93</v>
      </c>
      <c r="C33" s="42" t="s">
        <v>4</v>
      </c>
      <c r="D33" s="42" t="s">
        <v>16</v>
      </c>
      <c r="E33" s="60" t="s">
        <v>2</v>
      </c>
      <c r="F33" s="57" t="s">
        <v>94</v>
      </c>
      <c r="G33" s="67" t="s">
        <v>4</v>
      </c>
      <c r="H33" s="67" t="s">
        <v>88</v>
      </c>
      <c r="I33" s="60" t="s">
        <v>2</v>
      </c>
      <c r="J33" s="67" t="s">
        <v>104</v>
      </c>
    </row>
    <row r="34" spans="1:10" ht="15" x14ac:dyDescent="0.25">
      <c r="A34" s="13"/>
      <c r="B34" s="46">
        <f>F30</f>
        <v>6410.0684526337318</v>
      </c>
      <c r="C34" s="22" t="s">
        <v>4</v>
      </c>
      <c r="D34" s="23">
        <v>24</v>
      </c>
      <c r="E34" s="22" t="s">
        <v>2</v>
      </c>
      <c r="F34" s="45">
        <f>B34*D34</f>
        <v>153841.64286320956</v>
      </c>
      <c r="G34" s="70" t="s">
        <v>4</v>
      </c>
      <c r="H34" s="142">
        <v>0.25</v>
      </c>
      <c r="I34" s="38" t="s">
        <v>2</v>
      </c>
      <c r="J34" s="45">
        <f>F34*H34</f>
        <v>38460.410715802391</v>
      </c>
    </row>
    <row r="35" spans="1:10" x14ac:dyDescent="0.2">
      <c r="A35" s="13"/>
      <c r="B35" s="3"/>
      <c r="C35" s="3"/>
      <c r="D35" s="13"/>
      <c r="E35" s="3"/>
      <c r="F35" s="3"/>
      <c r="G35" s="3"/>
      <c r="H35" s="3"/>
      <c r="I35" s="3"/>
      <c r="J35" s="3"/>
    </row>
    <row r="36" spans="1:10" s="53" customFormat="1" x14ac:dyDescent="0.2">
      <c r="A36" s="3"/>
      <c r="B36" s="3"/>
      <c r="C36" s="3"/>
      <c r="D36" s="13"/>
      <c r="E36" s="3"/>
      <c r="F36" s="3"/>
      <c r="G36" s="3"/>
      <c r="H36" s="3"/>
      <c r="I36" s="3"/>
      <c r="J36" s="3"/>
    </row>
    <row r="37" spans="1:10" x14ac:dyDescent="0.2">
      <c r="A37" s="3"/>
      <c r="B37" s="2" t="s">
        <v>90</v>
      </c>
      <c r="C37" s="7"/>
      <c r="D37" s="7"/>
      <c r="E37" s="7"/>
      <c r="F37" s="7"/>
      <c r="G37" s="3"/>
      <c r="H37" s="3"/>
      <c r="I37" s="3"/>
      <c r="J37" s="3"/>
    </row>
    <row r="38" spans="1:10" ht="22.5" x14ac:dyDescent="0.2">
      <c r="A38" s="3"/>
      <c r="B38" s="57" t="s">
        <v>80</v>
      </c>
      <c r="C38" s="60" t="s">
        <v>7</v>
      </c>
      <c r="D38" s="42" t="s">
        <v>35</v>
      </c>
      <c r="E38" s="60" t="s">
        <v>7</v>
      </c>
      <c r="F38" s="42" t="s">
        <v>6</v>
      </c>
      <c r="G38" s="60" t="s">
        <v>2</v>
      </c>
      <c r="H38" s="57" t="s">
        <v>8</v>
      </c>
      <c r="I38" s="3"/>
      <c r="J38" s="3"/>
    </row>
    <row r="39" spans="1:10" ht="15" x14ac:dyDescent="0.25">
      <c r="A39" s="3"/>
      <c r="B39" s="31">
        <v>320000</v>
      </c>
      <c r="C39" s="22" t="s">
        <v>7</v>
      </c>
      <c r="D39" s="23">
        <v>18</v>
      </c>
      <c r="E39" s="22" t="s">
        <v>7</v>
      </c>
      <c r="F39" s="45">
        <f>F34</f>
        <v>153841.64286320956</v>
      </c>
      <c r="G39" s="22" t="s">
        <v>2</v>
      </c>
      <c r="H39" s="48">
        <f>B39/D39/F39</f>
        <v>0.11555894390431813</v>
      </c>
      <c r="I39" s="3"/>
      <c r="J39" s="3"/>
    </row>
    <row r="40" spans="1:10" x14ac:dyDescent="0.2">
      <c r="A40" s="3"/>
      <c r="B40" s="3"/>
      <c r="C40" s="3"/>
      <c r="D40" s="3"/>
      <c r="E40" s="3"/>
      <c r="F40" s="3"/>
      <c r="I40" s="3"/>
      <c r="J40" s="3"/>
    </row>
    <row r="41" spans="1:1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</sheetData>
  <mergeCells count="4">
    <mergeCell ref="H3:J3"/>
    <mergeCell ref="H4:I4"/>
    <mergeCell ref="H5:I5"/>
    <mergeCell ref="H6:I6"/>
  </mergeCells>
  <phoneticPr fontId="0" type="noConversion"/>
  <pageMargins left="0.22" right="0.25" top="0.51" bottom="0.17" header="0.5" footer="0.17"/>
  <pageSetup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zoomScaleNormal="100" zoomScaleSheetLayoutView="100" workbookViewId="0">
      <selection activeCell="H22" sqref="H22"/>
    </sheetView>
  </sheetViews>
  <sheetFormatPr defaultRowHeight="12.75" x14ac:dyDescent="0.2"/>
  <cols>
    <col min="1" max="1" width="20.28515625" customWidth="1"/>
    <col min="2" max="2" width="17.140625" customWidth="1"/>
    <col min="3" max="3" width="2.28515625" customWidth="1"/>
    <col min="4" max="4" width="22.28515625" customWidth="1"/>
    <col min="5" max="5" width="2.28515625" customWidth="1"/>
    <col min="6" max="6" width="18.140625" customWidth="1"/>
    <col min="7" max="7" width="2.28515625" customWidth="1"/>
    <col min="8" max="8" width="18.85546875" customWidth="1"/>
    <col min="9" max="9" width="3.140625" style="13" customWidth="1"/>
    <col min="10" max="10" width="18.28515625" style="13" customWidth="1"/>
    <col min="11" max="11" width="9.140625" style="13"/>
    <col min="257" max="257" width="20.28515625" customWidth="1"/>
    <col min="258" max="258" width="17.140625" customWidth="1"/>
    <col min="259" max="259" width="2.28515625" customWidth="1"/>
    <col min="260" max="260" width="22.28515625" customWidth="1"/>
    <col min="261" max="261" width="2.28515625" customWidth="1"/>
    <col min="262" max="262" width="18.140625" customWidth="1"/>
    <col min="263" max="263" width="2.28515625" customWidth="1"/>
    <col min="264" max="264" width="18.85546875" customWidth="1"/>
    <col min="513" max="513" width="20.28515625" customWidth="1"/>
    <col min="514" max="514" width="17.140625" customWidth="1"/>
    <col min="515" max="515" width="2.28515625" customWidth="1"/>
    <col min="516" max="516" width="22.28515625" customWidth="1"/>
    <col min="517" max="517" width="2.28515625" customWidth="1"/>
    <col min="518" max="518" width="18.140625" customWidth="1"/>
    <col min="519" max="519" width="2.28515625" customWidth="1"/>
    <col min="520" max="520" width="18.85546875" customWidth="1"/>
    <col min="769" max="769" width="20.28515625" customWidth="1"/>
    <col min="770" max="770" width="17.140625" customWidth="1"/>
    <col min="771" max="771" width="2.28515625" customWidth="1"/>
    <col min="772" max="772" width="22.28515625" customWidth="1"/>
    <col min="773" max="773" width="2.28515625" customWidth="1"/>
    <col min="774" max="774" width="18.140625" customWidth="1"/>
    <col min="775" max="775" width="2.28515625" customWidth="1"/>
    <col min="776" max="776" width="18.85546875" customWidth="1"/>
    <col min="1025" max="1025" width="20.28515625" customWidth="1"/>
    <col min="1026" max="1026" width="17.140625" customWidth="1"/>
    <col min="1027" max="1027" width="2.28515625" customWidth="1"/>
    <col min="1028" max="1028" width="22.28515625" customWidth="1"/>
    <col min="1029" max="1029" width="2.28515625" customWidth="1"/>
    <col min="1030" max="1030" width="18.140625" customWidth="1"/>
    <col min="1031" max="1031" width="2.28515625" customWidth="1"/>
    <col min="1032" max="1032" width="18.85546875" customWidth="1"/>
    <col min="1281" max="1281" width="20.28515625" customWidth="1"/>
    <col min="1282" max="1282" width="17.140625" customWidth="1"/>
    <col min="1283" max="1283" width="2.28515625" customWidth="1"/>
    <col min="1284" max="1284" width="22.28515625" customWidth="1"/>
    <col min="1285" max="1285" width="2.28515625" customWidth="1"/>
    <col min="1286" max="1286" width="18.140625" customWidth="1"/>
    <col min="1287" max="1287" width="2.28515625" customWidth="1"/>
    <col min="1288" max="1288" width="18.85546875" customWidth="1"/>
    <col min="1537" max="1537" width="20.28515625" customWidth="1"/>
    <col min="1538" max="1538" width="17.140625" customWidth="1"/>
    <col min="1539" max="1539" width="2.28515625" customWidth="1"/>
    <col min="1540" max="1540" width="22.28515625" customWidth="1"/>
    <col min="1541" max="1541" width="2.28515625" customWidth="1"/>
    <col min="1542" max="1542" width="18.140625" customWidth="1"/>
    <col min="1543" max="1543" width="2.28515625" customWidth="1"/>
    <col min="1544" max="1544" width="18.85546875" customWidth="1"/>
    <col min="1793" max="1793" width="20.28515625" customWidth="1"/>
    <col min="1794" max="1794" width="17.140625" customWidth="1"/>
    <col min="1795" max="1795" width="2.28515625" customWidth="1"/>
    <col min="1796" max="1796" width="22.28515625" customWidth="1"/>
    <col min="1797" max="1797" width="2.28515625" customWidth="1"/>
    <col min="1798" max="1798" width="18.140625" customWidth="1"/>
    <col min="1799" max="1799" width="2.28515625" customWidth="1"/>
    <col min="1800" max="1800" width="18.85546875" customWidth="1"/>
    <col min="2049" max="2049" width="20.28515625" customWidth="1"/>
    <col min="2050" max="2050" width="17.140625" customWidth="1"/>
    <col min="2051" max="2051" width="2.28515625" customWidth="1"/>
    <col min="2052" max="2052" width="22.28515625" customWidth="1"/>
    <col min="2053" max="2053" width="2.28515625" customWidth="1"/>
    <col min="2054" max="2054" width="18.140625" customWidth="1"/>
    <col min="2055" max="2055" width="2.28515625" customWidth="1"/>
    <col min="2056" max="2056" width="18.85546875" customWidth="1"/>
    <col min="2305" max="2305" width="20.28515625" customWidth="1"/>
    <col min="2306" max="2306" width="17.140625" customWidth="1"/>
    <col min="2307" max="2307" width="2.28515625" customWidth="1"/>
    <col min="2308" max="2308" width="22.28515625" customWidth="1"/>
    <col min="2309" max="2309" width="2.28515625" customWidth="1"/>
    <col min="2310" max="2310" width="18.140625" customWidth="1"/>
    <col min="2311" max="2311" width="2.28515625" customWidth="1"/>
    <col min="2312" max="2312" width="18.85546875" customWidth="1"/>
    <col min="2561" max="2561" width="20.28515625" customWidth="1"/>
    <col min="2562" max="2562" width="17.140625" customWidth="1"/>
    <col min="2563" max="2563" width="2.28515625" customWidth="1"/>
    <col min="2564" max="2564" width="22.28515625" customWidth="1"/>
    <col min="2565" max="2565" width="2.28515625" customWidth="1"/>
    <col min="2566" max="2566" width="18.140625" customWidth="1"/>
    <col min="2567" max="2567" width="2.28515625" customWidth="1"/>
    <col min="2568" max="2568" width="18.85546875" customWidth="1"/>
    <col min="2817" max="2817" width="20.28515625" customWidth="1"/>
    <col min="2818" max="2818" width="17.140625" customWidth="1"/>
    <col min="2819" max="2819" width="2.28515625" customWidth="1"/>
    <col min="2820" max="2820" width="22.28515625" customWidth="1"/>
    <col min="2821" max="2821" width="2.28515625" customWidth="1"/>
    <col min="2822" max="2822" width="18.140625" customWidth="1"/>
    <col min="2823" max="2823" width="2.28515625" customWidth="1"/>
    <col min="2824" max="2824" width="18.85546875" customWidth="1"/>
    <col min="3073" max="3073" width="20.28515625" customWidth="1"/>
    <col min="3074" max="3074" width="17.140625" customWidth="1"/>
    <col min="3075" max="3075" width="2.28515625" customWidth="1"/>
    <col min="3076" max="3076" width="22.28515625" customWidth="1"/>
    <col min="3077" max="3077" width="2.28515625" customWidth="1"/>
    <col min="3078" max="3078" width="18.140625" customWidth="1"/>
    <col min="3079" max="3079" width="2.28515625" customWidth="1"/>
    <col min="3080" max="3080" width="18.85546875" customWidth="1"/>
    <col min="3329" max="3329" width="20.28515625" customWidth="1"/>
    <col min="3330" max="3330" width="17.140625" customWidth="1"/>
    <col min="3331" max="3331" width="2.28515625" customWidth="1"/>
    <col min="3332" max="3332" width="22.28515625" customWidth="1"/>
    <col min="3333" max="3333" width="2.28515625" customWidth="1"/>
    <col min="3334" max="3334" width="18.140625" customWidth="1"/>
    <col min="3335" max="3335" width="2.28515625" customWidth="1"/>
    <col min="3336" max="3336" width="18.85546875" customWidth="1"/>
    <col min="3585" max="3585" width="20.28515625" customWidth="1"/>
    <col min="3586" max="3586" width="17.140625" customWidth="1"/>
    <col min="3587" max="3587" width="2.28515625" customWidth="1"/>
    <col min="3588" max="3588" width="22.28515625" customWidth="1"/>
    <col min="3589" max="3589" width="2.28515625" customWidth="1"/>
    <col min="3590" max="3590" width="18.140625" customWidth="1"/>
    <col min="3591" max="3591" width="2.28515625" customWidth="1"/>
    <col min="3592" max="3592" width="18.85546875" customWidth="1"/>
    <col min="3841" max="3841" width="20.28515625" customWidth="1"/>
    <col min="3842" max="3842" width="17.140625" customWidth="1"/>
    <col min="3843" max="3843" width="2.28515625" customWidth="1"/>
    <col min="3844" max="3844" width="22.28515625" customWidth="1"/>
    <col min="3845" max="3845" width="2.28515625" customWidth="1"/>
    <col min="3846" max="3846" width="18.140625" customWidth="1"/>
    <col min="3847" max="3847" width="2.28515625" customWidth="1"/>
    <col min="3848" max="3848" width="18.85546875" customWidth="1"/>
    <col min="4097" max="4097" width="20.28515625" customWidth="1"/>
    <col min="4098" max="4098" width="17.140625" customWidth="1"/>
    <col min="4099" max="4099" width="2.28515625" customWidth="1"/>
    <col min="4100" max="4100" width="22.28515625" customWidth="1"/>
    <col min="4101" max="4101" width="2.28515625" customWidth="1"/>
    <col min="4102" max="4102" width="18.140625" customWidth="1"/>
    <col min="4103" max="4103" width="2.28515625" customWidth="1"/>
    <col min="4104" max="4104" width="18.85546875" customWidth="1"/>
    <col min="4353" max="4353" width="20.28515625" customWidth="1"/>
    <col min="4354" max="4354" width="17.140625" customWidth="1"/>
    <col min="4355" max="4355" width="2.28515625" customWidth="1"/>
    <col min="4356" max="4356" width="22.28515625" customWidth="1"/>
    <col min="4357" max="4357" width="2.28515625" customWidth="1"/>
    <col min="4358" max="4358" width="18.140625" customWidth="1"/>
    <col min="4359" max="4359" width="2.28515625" customWidth="1"/>
    <col min="4360" max="4360" width="18.85546875" customWidth="1"/>
    <col min="4609" max="4609" width="20.28515625" customWidth="1"/>
    <col min="4610" max="4610" width="17.140625" customWidth="1"/>
    <col min="4611" max="4611" width="2.28515625" customWidth="1"/>
    <col min="4612" max="4612" width="22.28515625" customWidth="1"/>
    <col min="4613" max="4613" width="2.28515625" customWidth="1"/>
    <col min="4614" max="4614" width="18.140625" customWidth="1"/>
    <col min="4615" max="4615" width="2.28515625" customWidth="1"/>
    <col min="4616" max="4616" width="18.85546875" customWidth="1"/>
    <col min="4865" max="4865" width="20.28515625" customWidth="1"/>
    <col min="4866" max="4866" width="17.140625" customWidth="1"/>
    <col min="4867" max="4867" width="2.28515625" customWidth="1"/>
    <col min="4868" max="4868" width="22.28515625" customWidth="1"/>
    <col min="4869" max="4869" width="2.28515625" customWidth="1"/>
    <col min="4870" max="4870" width="18.140625" customWidth="1"/>
    <col min="4871" max="4871" width="2.28515625" customWidth="1"/>
    <col min="4872" max="4872" width="18.85546875" customWidth="1"/>
    <col min="5121" max="5121" width="20.28515625" customWidth="1"/>
    <col min="5122" max="5122" width="17.140625" customWidth="1"/>
    <col min="5123" max="5123" width="2.28515625" customWidth="1"/>
    <col min="5124" max="5124" width="22.28515625" customWidth="1"/>
    <col min="5125" max="5125" width="2.28515625" customWidth="1"/>
    <col min="5126" max="5126" width="18.140625" customWidth="1"/>
    <col min="5127" max="5127" width="2.28515625" customWidth="1"/>
    <col min="5128" max="5128" width="18.85546875" customWidth="1"/>
    <col min="5377" max="5377" width="20.28515625" customWidth="1"/>
    <col min="5378" max="5378" width="17.140625" customWidth="1"/>
    <col min="5379" max="5379" width="2.28515625" customWidth="1"/>
    <col min="5380" max="5380" width="22.28515625" customWidth="1"/>
    <col min="5381" max="5381" width="2.28515625" customWidth="1"/>
    <col min="5382" max="5382" width="18.140625" customWidth="1"/>
    <col min="5383" max="5383" width="2.28515625" customWidth="1"/>
    <col min="5384" max="5384" width="18.85546875" customWidth="1"/>
    <col min="5633" max="5633" width="20.28515625" customWidth="1"/>
    <col min="5634" max="5634" width="17.140625" customWidth="1"/>
    <col min="5635" max="5635" width="2.28515625" customWidth="1"/>
    <col min="5636" max="5636" width="22.28515625" customWidth="1"/>
    <col min="5637" max="5637" width="2.28515625" customWidth="1"/>
    <col min="5638" max="5638" width="18.140625" customWidth="1"/>
    <col min="5639" max="5639" width="2.28515625" customWidth="1"/>
    <col min="5640" max="5640" width="18.85546875" customWidth="1"/>
    <col min="5889" max="5889" width="20.28515625" customWidth="1"/>
    <col min="5890" max="5890" width="17.140625" customWidth="1"/>
    <col min="5891" max="5891" width="2.28515625" customWidth="1"/>
    <col min="5892" max="5892" width="22.28515625" customWidth="1"/>
    <col min="5893" max="5893" width="2.28515625" customWidth="1"/>
    <col min="5894" max="5894" width="18.140625" customWidth="1"/>
    <col min="5895" max="5895" width="2.28515625" customWidth="1"/>
    <col min="5896" max="5896" width="18.85546875" customWidth="1"/>
    <col min="6145" max="6145" width="20.28515625" customWidth="1"/>
    <col min="6146" max="6146" width="17.140625" customWidth="1"/>
    <col min="6147" max="6147" width="2.28515625" customWidth="1"/>
    <col min="6148" max="6148" width="22.28515625" customWidth="1"/>
    <col min="6149" max="6149" width="2.28515625" customWidth="1"/>
    <col min="6150" max="6150" width="18.140625" customWidth="1"/>
    <col min="6151" max="6151" width="2.28515625" customWidth="1"/>
    <col min="6152" max="6152" width="18.85546875" customWidth="1"/>
    <col min="6401" max="6401" width="20.28515625" customWidth="1"/>
    <col min="6402" max="6402" width="17.140625" customWidth="1"/>
    <col min="6403" max="6403" width="2.28515625" customWidth="1"/>
    <col min="6404" max="6404" width="22.28515625" customWidth="1"/>
    <col min="6405" max="6405" width="2.28515625" customWidth="1"/>
    <col min="6406" max="6406" width="18.140625" customWidth="1"/>
    <col min="6407" max="6407" width="2.28515625" customWidth="1"/>
    <col min="6408" max="6408" width="18.85546875" customWidth="1"/>
    <col min="6657" max="6657" width="20.28515625" customWidth="1"/>
    <col min="6658" max="6658" width="17.140625" customWidth="1"/>
    <col min="6659" max="6659" width="2.28515625" customWidth="1"/>
    <col min="6660" max="6660" width="22.28515625" customWidth="1"/>
    <col min="6661" max="6661" width="2.28515625" customWidth="1"/>
    <col min="6662" max="6662" width="18.140625" customWidth="1"/>
    <col min="6663" max="6663" width="2.28515625" customWidth="1"/>
    <col min="6664" max="6664" width="18.85546875" customWidth="1"/>
    <col min="6913" max="6913" width="20.28515625" customWidth="1"/>
    <col min="6914" max="6914" width="17.140625" customWidth="1"/>
    <col min="6915" max="6915" width="2.28515625" customWidth="1"/>
    <col min="6916" max="6916" width="22.28515625" customWidth="1"/>
    <col min="6917" max="6917" width="2.28515625" customWidth="1"/>
    <col min="6918" max="6918" width="18.140625" customWidth="1"/>
    <col min="6919" max="6919" width="2.28515625" customWidth="1"/>
    <col min="6920" max="6920" width="18.85546875" customWidth="1"/>
    <col min="7169" max="7169" width="20.28515625" customWidth="1"/>
    <col min="7170" max="7170" width="17.140625" customWidth="1"/>
    <col min="7171" max="7171" width="2.28515625" customWidth="1"/>
    <col min="7172" max="7172" width="22.28515625" customWidth="1"/>
    <col min="7173" max="7173" width="2.28515625" customWidth="1"/>
    <col min="7174" max="7174" width="18.140625" customWidth="1"/>
    <col min="7175" max="7175" width="2.28515625" customWidth="1"/>
    <col min="7176" max="7176" width="18.85546875" customWidth="1"/>
    <col min="7425" max="7425" width="20.28515625" customWidth="1"/>
    <col min="7426" max="7426" width="17.140625" customWidth="1"/>
    <col min="7427" max="7427" width="2.28515625" customWidth="1"/>
    <col min="7428" max="7428" width="22.28515625" customWidth="1"/>
    <col min="7429" max="7429" width="2.28515625" customWidth="1"/>
    <col min="7430" max="7430" width="18.140625" customWidth="1"/>
    <col min="7431" max="7431" width="2.28515625" customWidth="1"/>
    <col min="7432" max="7432" width="18.85546875" customWidth="1"/>
    <col min="7681" max="7681" width="20.28515625" customWidth="1"/>
    <col min="7682" max="7682" width="17.140625" customWidth="1"/>
    <col min="7683" max="7683" width="2.28515625" customWidth="1"/>
    <col min="7684" max="7684" width="22.28515625" customWidth="1"/>
    <col min="7685" max="7685" width="2.28515625" customWidth="1"/>
    <col min="7686" max="7686" width="18.140625" customWidth="1"/>
    <col min="7687" max="7687" width="2.28515625" customWidth="1"/>
    <col min="7688" max="7688" width="18.85546875" customWidth="1"/>
    <col min="7937" max="7937" width="20.28515625" customWidth="1"/>
    <col min="7938" max="7938" width="17.140625" customWidth="1"/>
    <col min="7939" max="7939" width="2.28515625" customWidth="1"/>
    <col min="7940" max="7940" width="22.28515625" customWidth="1"/>
    <col min="7941" max="7941" width="2.28515625" customWidth="1"/>
    <col min="7942" max="7942" width="18.140625" customWidth="1"/>
    <col min="7943" max="7943" width="2.28515625" customWidth="1"/>
    <col min="7944" max="7944" width="18.85546875" customWidth="1"/>
    <col min="8193" max="8193" width="20.28515625" customWidth="1"/>
    <col min="8194" max="8194" width="17.140625" customWidth="1"/>
    <col min="8195" max="8195" width="2.28515625" customWidth="1"/>
    <col min="8196" max="8196" width="22.28515625" customWidth="1"/>
    <col min="8197" max="8197" width="2.28515625" customWidth="1"/>
    <col min="8198" max="8198" width="18.140625" customWidth="1"/>
    <col min="8199" max="8199" width="2.28515625" customWidth="1"/>
    <col min="8200" max="8200" width="18.85546875" customWidth="1"/>
    <col min="8449" max="8449" width="20.28515625" customWidth="1"/>
    <col min="8450" max="8450" width="17.140625" customWidth="1"/>
    <col min="8451" max="8451" width="2.28515625" customWidth="1"/>
    <col min="8452" max="8452" width="22.28515625" customWidth="1"/>
    <col min="8453" max="8453" width="2.28515625" customWidth="1"/>
    <col min="8454" max="8454" width="18.140625" customWidth="1"/>
    <col min="8455" max="8455" width="2.28515625" customWidth="1"/>
    <col min="8456" max="8456" width="18.85546875" customWidth="1"/>
    <col min="8705" max="8705" width="20.28515625" customWidth="1"/>
    <col min="8706" max="8706" width="17.140625" customWidth="1"/>
    <col min="8707" max="8707" width="2.28515625" customWidth="1"/>
    <col min="8708" max="8708" width="22.28515625" customWidth="1"/>
    <col min="8709" max="8709" width="2.28515625" customWidth="1"/>
    <col min="8710" max="8710" width="18.140625" customWidth="1"/>
    <col min="8711" max="8711" width="2.28515625" customWidth="1"/>
    <col min="8712" max="8712" width="18.85546875" customWidth="1"/>
    <col min="8961" max="8961" width="20.28515625" customWidth="1"/>
    <col min="8962" max="8962" width="17.140625" customWidth="1"/>
    <col min="8963" max="8963" width="2.28515625" customWidth="1"/>
    <col min="8964" max="8964" width="22.28515625" customWidth="1"/>
    <col min="8965" max="8965" width="2.28515625" customWidth="1"/>
    <col min="8966" max="8966" width="18.140625" customWidth="1"/>
    <col min="8967" max="8967" width="2.28515625" customWidth="1"/>
    <col min="8968" max="8968" width="18.85546875" customWidth="1"/>
    <col min="9217" max="9217" width="20.28515625" customWidth="1"/>
    <col min="9218" max="9218" width="17.140625" customWidth="1"/>
    <col min="9219" max="9219" width="2.28515625" customWidth="1"/>
    <col min="9220" max="9220" width="22.28515625" customWidth="1"/>
    <col min="9221" max="9221" width="2.28515625" customWidth="1"/>
    <col min="9222" max="9222" width="18.140625" customWidth="1"/>
    <col min="9223" max="9223" width="2.28515625" customWidth="1"/>
    <col min="9224" max="9224" width="18.85546875" customWidth="1"/>
    <col min="9473" max="9473" width="20.28515625" customWidth="1"/>
    <col min="9474" max="9474" width="17.140625" customWidth="1"/>
    <col min="9475" max="9475" width="2.28515625" customWidth="1"/>
    <col min="9476" max="9476" width="22.28515625" customWidth="1"/>
    <col min="9477" max="9477" width="2.28515625" customWidth="1"/>
    <col min="9478" max="9478" width="18.140625" customWidth="1"/>
    <col min="9479" max="9479" width="2.28515625" customWidth="1"/>
    <col min="9480" max="9480" width="18.85546875" customWidth="1"/>
    <col min="9729" max="9729" width="20.28515625" customWidth="1"/>
    <col min="9730" max="9730" width="17.140625" customWidth="1"/>
    <col min="9731" max="9731" width="2.28515625" customWidth="1"/>
    <col min="9732" max="9732" width="22.28515625" customWidth="1"/>
    <col min="9733" max="9733" width="2.28515625" customWidth="1"/>
    <col min="9734" max="9734" width="18.140625" customWidth="1"/>
    <col min="9735" max="9735" width="2.28515625" customWidth="1"/>
    <col min="9736" max="9736" width="18.85546875" customWidth="1"/>
    <col min="9985" max="9985" width="20.28515625" customWidth="1"/>
    <col min="9986" max="9986" width="17.140625" customWidth="1"/>
    <col min="9987" max="9987" width="2.28515625" customWidth="1"/>
    <col min="9988" max="9988" width="22.28515625" customWidth="1"/>
    <col min="9989" max="9989" width="2.28515625" customWidth="1"/>
    <col min="9990" max="9990" width="18.140625" customWidth="1"/>
    <col min="9991" max="9991" width="2.28515625" customWidth="1"/>
    <col min="9992" max="9992" width="18.85546875" customWidth="1"/>
    <col min="10241" max="10241" width="20.28515625" customWidth="1"/>
    <col min="10242" max="10242" width="17.140625" customWidth="1"/>
    <col min="10243" max="10243" width="2.28515625" customWidth="1"/>
    <col min="10244" max="10244" width="22.28515625" customWidth="1"/>
    <col min="10245" max="10245" width="2.28515625" customWidth="1"/>
    <col min="10246" max="10246" width="18.140625" customWidth="1"/>
    <col min="10247" max="10247" width="2.28515625" customWidth="1"/>
    <col min="10248" max="10248" width="18.85546875" customWidth="1"/>
    <col min="10497" max="10497" width="20.28515625" customWidth="1"/>
    <col min="10498" max="10498" width="17.140625" customWidth="1"/>
    <col min="10499" max="10499" width="2.28515625" customWidth="1"/>
    <col min="10500" max="10500" width="22.28515625" customWidth="1"/>
    <col min="10501" max="10501" width="2.28515625" customWidth="1"/>
    <col min="10502" max="10502" width="18.140625" customWidth="1"/>
    <col min="10503" max="10503" width="2.28515625" customWidth="1"/>
    <col min="10504" max="10504" width="18.85546875" customWidth="1"/>
    <col min="10753" max="10753" width="20.28515625" customWidth="1"/>
    <col min="10754" max="10754" width="17.140625" customWidth="1"/>
    <col min="10755" max="10755" width="2.28515625" customWidth="1"/>
    <col min="10756" max="10756" width="22.28515625" customWidth="1"/>
    <col min="10757" max="10757" width="2.28515625" customWidth="1"/>
    <col min="10758" max="10758" width="18.140625" customWidth="1"/>
    <col min="10759" max="10759" width="2.28515625" customWidth="1"/>
    <col min="10760" max="10760" width="18.85546875" customWidth="1"/>
    <col min="11009" max="11009" width="20.28515625" customWidth="1"/>
    <col min="11010" max="11010" width="17.140625" customWidth="1"/>
    <col min="11011" max="11011" width="2.28515625" customWidth="1"/>
    <col min="11012" max="11012" width="22.28515625" customWidth="1"/>
    <col min="11013" max="11013" width="2.28515625" customWidth="1"/>
    <col min="11014" max="11014" width="18.140625" customWidth="1"/>
    <col min="11015" max="11015" width="2.28515625" customWidth="1"/>
    <col min="11016" max="11016" width="18.85546875" customWidth="1"/>
    <col min="11265" max="11265" width="20.28515625" customWidth="1"/>
    <col min="11266" max="11266" width="17.140625" customWidth="1"/>
    <col min="11267" max="11267" width="2.28515625" customWidth="1"/>
    <col min="11268" max="11268" width="22.28515625" customWidth="1"/>
    <col min="11269" max="11269" width="2.28515625" customWidth="1"/>
    <col min="11270" max="11270" width="18.140625" customWidth="1"/>
    <col min="11271" max="11271" width="2.28515625" customWidth="1"/>
    <col min="11272" max="11272" width="18.85546875" customWidth="1"/>
    <col min="11521" max="11521" width="20.28515625" customWidth="1"/>
    <col min="11522" max="11522" width="17.140625" customWidth="1"/>
    <col min="11523" max="11523" width="2.28515625" customWidth="1"/>
    <col min="11524" max="11524" width="22.28515625" customWidth="1"/>
    <col min="11525" max="11525" width="2.28515625" customWidth="1"/>
    <col min="11526" max="11526" width="18.140625" customWidth="1"/>
    <col min="11527" max="11527" width="2.28515625" customWidth="1"/>
    <col min="11528" max="11528" width="18.85546875" customWidth="1"/>
    <col min="11777" max="11777" width="20.28515625" customWidth="1"/>
    <col min="11778" max="11778" width="17.140625" customWidth="1"/>
    <col min="11779" max="11779" width="2.28515625" customWidth="1"/>
    <col min="11780" max="11780" width="22.28515625" customWidth="1"/>
    <col min="11781" max="11781" width="2.28515625" customWidth="1"/>
    <col min="11782" max="11782" width="18.140625" customWidth="1"/>
    <col min="11783" max="11783" width="2.28515625" customWidth="1"/>
    <col min="11784" max="11784" width="18.85546875" customWidth="1"/>
    <col min="12033" max="12033" width="20.28515625" customWidth="1"/>
    <col min="12034" max="12034" width="17.140625" customWidth="1"/>
    <col min="12035" max="12035" width="2.28515625" customWidth="1"/>
    <col min="12036" max="12036" width="22.28515625" customWidth="1"/>
    <col min="12037" max="12037" width="2.28515625" customWidth="1"/>
    <col min="12038" max="12038" width="18.140625" customWidth="1"/>
    <col min="12039" max="12039" width="2.28515625" customWidth="1"/>
    <col min="12040" max="12040" width="18.85546875" customWidth="1"/>
    <col min="12289" max="12289" width="20.28515625" customWidth="1"/>
    <col min="12290" max="12290" width="17.140625" customWidth="1"/>
    <col min="12291" max="12291" width="2.28515625" customWidth="1"/>
    <col min="12292" max="12292" width="22.28515625" customWidth="1"/>
    <col min="12293" max="12293" width="2.28515625" customWidth="1"/>
    <col min="12294" max="12294" width="18.140625" customWidth="1"/>
    <col min="12295" max="12295" width="2.28515625" customWidth="1"/>
    <col min="12296" max="12296" width="18.85546875" customWidth="1"/>
    <col min="12545" max="12545" width="20.28515625" customWidth="1"/>
    <col min="12546" max="12546" width="17.140625" customWidth="1"/>
    <col min="12547" max="12547" width="2.28515625" customWidth="1"/>
    <col min="12548" max="12548" width="22.28515625" customWidth="1"/>
    <col min="12549" max="12549" width="2.28515625" customWidth="1"/>
    <col min="12550" max="12550" width="18.140625" customWidth="1"/>
    <col min="12551" max="12551" width="2.28515625" customWidth="1"/>
    <col min="12552" max="12552" width="18.85546875" customWidth="1"/>
    <col min="12801" max="12801" width="20.28515625" customWidth="1"/>
    <col min="12802" max="12802" width="17.140625" customWidth="1"/>
    <col min="12803" max="12803" width="2.28515625" customWidth="1"/>
    <col min="12804" max="12804" width="22.28515625" customWidth="1"/>
    <col min="12805" max="12805" width="2.28515625" customWidth="1"/>
    <col min="12806" max="12806" width="18.140625" customWidth="1"/>
    <col min="12807" max="12807" width="2.28515625" customWidth="1"/>
    <col min="12808" max="12808" width="18.85546875" customWidth="1"/>
    <col min="13057" max="13057" width="20.28515625" customWidth="1"/>
    <col min="13058" max="13058" width="17.140625" customWidth="1"/>
    <col min="13059" max="13059" width="2.28515625" customWidth="1"/>
    <col min="13060" max="13060" width="22.28515625" customWidth="1"/>
    <col min="13061" max="13061" width="2.28515625" customWidth="1"/>
    <col min="13062" max="13062" width="18.140625" customWidth="1"/>
    <col min="13063" max="13063" width="2.28515625" customWidth="1"/>
    <col min="13064" max="13064" width="18.85546875" customWidth="1"/>
    <col min="13313" max="13313" width="20.28515625" customWidth="1"/>
    <col min="13314" max="13314" width="17.140625" customWidth="1"/>
    <col min="13315" max="13315" width="2.28515625" customWidth="1"/>
    <col min="13316" max="13316" width="22.28515625" customWidth="1"/>
    <col min="13317" max="13317" width="2.28515625" customWidth="1"/>
    <col min="13318" max="13318" width="18.140625" customWidth="1"/>
    <col min="13319" max="13319" width="2.28515625" customWidth="1"/>
    <col min="13320" max="13320" width="18.85546875" customWidth="1"/>
    <col min="13569" max="13569" width="20.28515625" customWidth="1"/>
    <col min="13570" max="13570" width="17.140625" customWidth="1"/>
    <col min="13571" max="13571" width="2.28515625" customWidth="1"/>
    <col min="13572" max="13572" width="22.28515625" customWidth="1"/>
    <col min="13573" max="13573" width="2.28515625" customWidth="1"/>
    <col min="13574" max="13574" width="18.140625" customWidth="1"/>
    <col min="13575" max="13575" width="2.28515625" customWidth="1"/>
    <col min="13576" max="13576" width="18.85546875" customWidth="1"/>
    <col min="13825" max="13825" width="20.28515625" customWidth="1"/>
    <col min="13826" max="13826" width="17.140625" customWidth="1"/>
    <col min="13827" max="13827" width="2.28515625" customWidth="1"/>
    <col min="13828" max="13828" width="22.28515625" customWidth="1"/>
    <col min="13829" max="13829" width="2.28515625" customWidth="1"/>
    <col min="13830" max="13830" width="18.140625" customWidth="1"/>
    <col min="13831" max="13831" width="2.28515625" customWidth="1"/>
    <col min="13832" max="13832" width="18.85546875" customWidth="1"/>
    <col min="14081" max="14081" width="20.28515625" customWidth="1"/>
    <col min="14082" max="14082" width="17.140625" customWidth="1"/>
    <col min="14083" max="14083" width="2.28515625" customWidth="1"/>
    <col min="14084" max="14084" width="22.28515625" customWidth="1"/>
    <col min="14085" max="14085" width="2.28515625" customWidth="1"/>
    <col min="14086" max="14086" width="18.140625" customWidth="1"/>
    <col min="14087" max="14087" width="2.28515625" customWidth="1"/>
    <col min="14088" max="14088" width="18.85546875" customWidth="1"/>
    <col min="14337" max="14337" width="20.28515625" customWidth="1"/>
    <col min="14338" max="14338" width="17.140625" customWidth="1"/>
    <col min="14339" max="14339" width="2.28515625" customWidth="1"/>
    <col min="14340" max="14340" width="22.28515625" customWidth="1"/>
    <col min="14341" max="14341" width="2.28515625" customWidth="1"/>
    <col min="14342" max="14342" width="18.140625" customWidth="1"/>
    <col min="14343" max="14343" width="2.28515625" customWidth="1"/>
    <col min="14344" max="14344" width="18.85546875" customWidth="1"/>
    <col min="14593" max="14593" width="20.28515625" customWidth="1"/>
    <col min="14594" max="14594" width="17.140625" customWidth="1"/>
    <col min="14595" max="14595" width="2.28515625" customWidth="1"/>
    <col min="14596" max="14596" width="22.28515625" customWidth="1"/>
    <col min="14597" max="14597" width="2.28515625" customWidth="1"/>
    <col min="14598" max="14598" width="18.140625" customWidth="1"/>
    <col min="14599" max="14599" width="2.28515625" customWidth="1"/>
    <col min="14600" max="14600" width="18.85546875" customWidth="1"/>
    <col min="14849" max="14849" width="20.28515625" customWidth="1"/>
    <col min="14850" max="14850" width="17.140625" customWidth="1"/>
    <col min="14851" max="14851" width="2.28515625" customWidth="1"/>
    <col min="14852" max="14852" width="22.28515625" customWidth="1"/>
    <col min="14853" max="14853" width="2.28515625" customWidth="1"/>
    <col min="14854" max="14854" width="18.140625" customWidth="1"/>
    <col min="14855" max="14855" width="2.28515625" customWidth="1"/>
    <col min="14856" max="14856" width="18.85546875" customWidth="1"/>
    <col min="15105" max="15105" width="20.28515625" customWidth="1"/>
    <col min="15106" max="15106" width="17.140625" customWidth="1"/>
    <col min="15107" max="15107" width="2.28515625" customWidth="1"/>
    <col min="15108" max="15108" width="22.28515625" customWidth="1"/>
    <col min="15109" max="15109" width="2.28515625" customWidth="1"/>
    <col min="15110" max="15110" width="18.140625" customWidth="1"/>
    <col min="15111" max="15111" width="2.28515625" customWidth="1"/>
    <col min="15112" max="15112" width="18.85546875" customWidth="1"/>
    <col min="15361" max="15361" width="20.28515625" customWidth="1"/>
    <col min="15362" max="15362" width="17.140625" customWidth="1"/>
    <col min="15363" max="15363" width="2.28515625" customWidth="1"/>
    <col min="15364" max="15364" width="22.28515625" customWidth="1"/>
    <col min="15365" max="15365" width="2.28515625" customWidth="1"/>
    <col min="15366" max="15366" width="18.140625" customWidth="1"/>
    <col min="15367" max="15367" width="2.28515625" customWidth="1"/>
    <col min="15368" max="15368" width="18.85546875" customWidth="1"/>
    <col min="15617" max="15617" width="20.28515625" customWidth="1"/>
    <col min="15618" max="15618" width="17.140625" customWidth="1"/>
    <col min="15619" max="15619" width="2.28515625" customWidth="1"/>
    <col min="15620" max="15620" width="22.28515625" customWidth="1"/>
    <col min="15621" max="15621" width="2.28515625" customWidth="1"/>
    <col min="15622" max="15622" width="18.140625" customWidth="1"/>
    <col min="15623" max="15623" width="2.28515625" customWidth="1"/>
    <col min="15624" max="15624" width="18.85546875" customWidth="1"/>
    <col min="15873" max="15873" width="20.28515625" customWidth="1"/>
    <col min="15874" max="15874" width="17.140625" customWidth="1"/>
    <col min="15875" max="15875" width="2.28515625" customWidth="1"/>
    <col min="15876" max="15876" width="22.28515625" customWidth="1"/>
    <col min="15877" max="15877" width="2.28515625" customWidth="1"/>
    <col min="15878" max="15878" width="18.140625" customWidth="1"/>
    <col min="15879" max="15879" width="2.28515625" customWidth="1"/>
    <col min="15880" max="15880" width="18.85546875" customWidth="1"/>
    <col min="16129" max="16129" width="20.28515625" customWidth="1"/>
    <col min="16130" max="16130" width="17.140625" customWidth="1"/>
    <col min="16131" max="16131" width="2.28515625" customWidth="1"/>
    <col min="16132" max="16132" width="22.28515625" customWidth="1"/>
    <col min="16133" max="16133" width="2.28515625" customWidth="1"/>
    <col min="16134" max="16134" width="18.140625" customWidth="1"/>
    <col min="16135" max="16135" width="2.28515625" customWidth="1"/>
    <col min="16136" max="16136" width="18.85546875" customWidth="1"/>
  </cols>
  <sheetData>
    <row r="1" spans="1:11" x14ac:dyDescent="0.2">
      <c r="A1" s="2" t="s">
        <v>64</v>
      </c>
      <c r="B1" s="3"/>
      <c r="C1" s="3"/>
      <c r="D1" s="3"/>
      <c r="E1" s="3"/>
      <c r="F1" s="3"/>
      <c r="G1" s="3"/>
      <c r="H1" s="3"/>
    </row>
    <row r="2" spans="1:11" ht="12" customHeight="1" x14ac:dyDescent="0.2">
      <c r="A2" s="3"/>
      <c r="B2" s="3"/>
      <c r="C2" s="3"/>
      <c r="D2" s="3"/>
      <c r="E2" s="3"/>
      <c r="F2" s="3"/>
      <c r="G2" s="3"/>
      <c r="H2" s="3"/>
    </row>
    <row r="3" spans="1:11" ht="12.75" customHeight="1" x14ac:dyDescent="0.2">
      <c r="A3" s="60" t="s">
        <v>68</v>
      </c>
      <c r="B3" s="57" t="s">
        <v>25</v>
      </c>
      <c r="C3" s="3"/>
      <c r="D3" s="13"/>
      <c r="E3" s="3"/>
      <c r="F3" s="3"/>
      <c r="G3" s="13"/>
      <c r="H3" s="13"/>
    </row>
    <row r="4" spans="1:11" ht="15" x14ac:dyDescent="0.25">
      <c r="A4" s="51" t="s">
        <v>69</v>
      </c>
      <c r="B4" s="62">
        <f>Baseline!J5</f>
        <v>0.38225178845980967</v>
      </c>
      <c r="C4" s="3"/>
      <c r="D4" s="13"/>
      <c r="E4" s="3"/>
      <c r="F4" s="3"/>
      <c r="G4" s="13"/>
      <c r="H4" s="13"/>
    </row>
    <row r="5" spans="1:11" s="53" customFormat="1" x14ac:dyDescent="0.2">
      <c r="A5" s="3"/>
      <c r="B5" s="3"/>
      <c r="C5" s="3"/>
      <c r="D5" s="3"/>
      <c r="E5" s="3"/>
      <c r="F5" s="3"/>
      <c r="G5" s="3"/>
      <c r="H5" s="3"/>
      <c r="I5" s="13"/>
      <c r="J5" s="13"/>
      <c r="K5" s="13"/>
    </row>
    <row r="6" spans="1:11" s="53" customFormat="1" x14ac:dyDescent="0.2">
      <c r="A6" s="13"/>
      <c r="B6" s="2" t="s">
        <v>82</v>
      </c>
      <c r="C6" s="3"/>
      <c r="D6" s="3"/>
      <c r="E6" s="3"/>
      <c r="F6" s="3"/>
      <c r="G6" s="3"/>
      <c r="H6" s="3"/>
      <c r="I6" s="13"/>
      <c r="J6" s="13"/>
      <c r="K6" s="13"/>
    </row>
    <row r="7" spans="1:11" s="53" customFormat="1" ht="22.5" customHeight="1" x14ac:dyDescent="0.2">
      <c r="A7" s="13"/>
      <c r="B7" s="67" t="s">
        <v>65</v>
      </c>
      <c r="C7" s="67" t="s">
        <v>7</v>
      </c>
      <c r="D7" s="67" t="s">
        <v>66</v>
      </c>
      <c r="E7" s="67" t="s">
        <v>4</v>
      </c>
      <c r="F7" s="67" t="s">
        <v>67</v>
      </c>
      <c r="G7" s="67" t="s">
        <v>2</v>
      </c>
      <c r="H7" s="67" t="s">
        <v>63</v>
      </c>
      <c r="I7" s="13"/>
      <c r="J7" s="13"/>
      <c r="K7" s="13"/>
    </row>
    <row r="8" spans="1:11" s="53" customFormat="1" ht="15" x14ac:dyDescent="0.25">
      <c r="A8" s="13"/>
      <c r="B8" s="55">
        <v>15</v>
      </c>
      <c r="C8" s="70" t="s">
        <v>7</v>
      </c>
      <c r="D8" s="55">
        <v>1.8</v>
      </c>
      <c r="E8" s="70" t="s">
        <v>4</v>
      </c>
      <c r="F8" s="55">
        <v>3</v>
      </c>
      <c r="G8" s="70" t="s">
        <v>2</v>
      </c>
      <c r="H8" s="39">
        <f>B8*D8*F8</f>
        <v>81</v>
      </c>
      <c r="I8" s="13"/>
      <c r="J8" s="13"/>
      <c r="K8" s="13"/>
    </row>
    <row r="9" spans="1:11" s="53" customFormat="1" x14ac:dyDescent="0.2">
      <c r="A9" s="3"/>
      <c r="B9" s="3"/>
      <c r="C9" s="3"/>
      <c r="D9" s="3"/>
      <c r="E9" s="3"/>
      <c r="F9" s="3"/>
      <c r="G9" s="3"/>
      <c r="H9" s="3"/>
      <c r="I9" s="13"/>
      <c r="J9" s="13"/>
      <c r="K9" s="13"/>
    </row>
    <row r="10" spans="1:11" x14ac:dyDescent="0.2">
      <c r="A10" s="13"/>
      <c r="B10" s="2" t="s">
        <v>95</v>
      </c>
      <c r="C10" s="3"/>
      <c r="D10" s="3"/>
      <c r="E10" s="3"/>
      <c r="F10" s="3"/>
      <c r="G10" s="3"/>
      <c r="H10" s="3"/>
    </row>
    <row r="11" spans="1:11" ht="44.25" customHeight="1" x14ac:dyDescent="0.2">
      <c r="A11" s="13"/>
      <c r="B11" s="57" t="s">
        <v>63</v>
      </c>
      <c r="C11" s="57" t="s">
        <v>4</v>
      </c>
      <c r="D11" s="57" t="s">
        <v>96</v>
      </c>
      <c r="E11" s="57" t="s">
        <v>2</v>
      </c>
      <c r="F11" s="57" t="s">
        <v>93</v>
      </c>
      <c r="G11" s="13"/>
      <c r="H11" s="13"/>
    </row>
    <row r="12" spans="1:11" ht="15" x14ac:dyDescent="0.25">
      <c r="A12" s="13"/>
      <c r="B12" s="62">
        <f>H8</f>
        <v>81</v>
      </c>
      <c r="C12" s="61" t="s">
        <v>4</v>
      </c>
      <c r="D12" s="62">
        <f>B4*1/1000</f>
        <v>3.8225178845980966E-4</v>
      </c>
      <c r="E12" s="61" t="s">
        <v>2</v>
      </c>
      <c r="F12" s="62">
        <f>B12*D12</f>
        <v>3.0962394865244582E-2</v>
      </c>
      <c r="G12" s="13"/>
      <c r="H12" s="13"/>
    </row>
    <row r="13" spans="1:11" x14ac:dyDescent="0.2">
      <c r="A13" s="13"/>
      <c r="B13" s="3"/>
      <c r="C13" s="3"/>
      <c r="D13" s="3"/>
      <c r="E13" s="3"/>
      <c r="F13" s="3"/>
      <c r="G13" s="53"/>
      <c r="H13" s="53"/>
    </row>
    <row r="14" spans="1:11" s="53" customFormat="1" x14ac:dyDescent="0.2">
      <c r="A14" s="13"/>
      <c r="B14" s="3"/>
      <c r="C14" s="3"/>
      <c r="D14" s="3"/>
      <c r="E14" s="3"/>
      <c r="F14" s="3"/>
      <c r="G14" s="3"/>
      <c r="H14" s="3"/>
      <c r="I14" s="13"/>
      <c r="J14" s="13"/>
      <c r="K14" s="13"/>
    </row>
    <row r="15" spans="1:11" x14ac:dyDescent="0.2">
      <c r="A15" s="13"/>
      <c r="B15" s="2" t="s">
        <v>97</v>
      </c>
      <c r="C15" s="3"/>
      <c r="D15" s="3"/>
      <c r="E15" s="3"/>
      <c r="F15" s="3"/>
      <c r="G15" s="3"/>
      <c r="H15" s="3"/>
    </row>
    <row r="16" spans="1:11" ht="33.75" x14ac:dyDescent="0.2">
      <c r="A16" s="13"/>
      <c r="B16" s="57" t="s">
        <v>93</v>
      </c>
      <c r="C16" s="57" t="s">
        <v>4</v>
      </c>
      <c r="D16" s="57" t="s">
        <v>46</v>
      </c>
      <c r="E16" s="57" t="s">
        <v>2</v>
      </c>
      <c r="F16" s="57" t="s">
        <v>98</v>
      </c>
      <c r="G16" s="67" t="s">
        <v>4</v>
      </c>
      <c r="H16" s="67" t="s">
        <v>88</v>
      </c>
      <c r="I16" s="67" t="s">
        <v>2</v>
      </c>
      <c r="J16" s="67" t="s">
        <v>108</v>
      </c>
    </row>
    <row r="17" spans="1:11" ht="15" x14ac:dyDescent="0.25">
      <c r="A17" s="13"/>
      <c r="B17" s="62">
        <f>F12</f>
        <v>3.0962394865244582E-2</v>
      </c>
      <c r="C17" s="61" t="s">
        <v>4</v>
      </c>
      <c r="D17" s="28">
        <v>365</v>
      </c>
      <c r="E17" s="61" t="s">
        <v>2</v>
      </c>
      <c r="F17" s="62">
        <f>B17*D17</f>
        <v>11.301274125814272</v>
      </c>
      <c r="G17" s="70" t="s">
        <v>4</v>
      </c>
      <c r="H17" s="143">
        <v>0.21</v>
      </c>
      <c r="I17" s="70" t="s">
        <v>2</v>
      </c>
      <c r="J17" s="45">
        <f>F17*H17</f>
        <v>2.373267566420997</v>
      </c>
    </row>
    <row r="18" spans="1:11" x14ac:dyDescent="0.2">
      <c r="A18" s="13"/>
      <c r="B18" s="3"/>
      <c r="C18" s="3"/>
      <c r="D18" s="3"/>
      <c r="E18" s="3"/>
      <c r="F18" s="3"/>
      <c r="G18" s="3"/>
      <c r="H18" s="3"/>
    </row>
    <row r="19" spans="1:11" s="53" customFormat="1" x14ac:dyDescent="0.2">
      <c r="A19" s="13"/>
      <c r="B19" s="3"/>
      <c r="C19" s="3"/>
      <c r="D19" s="3"/>
      <c r="E19" s="3"/>
      <c r="F19" s="3"/>
      <c r="G19" s="3"/>
      <c r="H19" s="3"/>
      <c r="I19" s="13"/>
      <c r="J19" s="13"/>
      <c r="K19" s="13"/>
    </row>
    <row r="20" spans="1:11" x14ac:dyDescent="0.2">
      <c r="A20" s="13"/>
      <c r="B20" s="2" t="s">
        <v>99</v>
      </c>
      <c r="C20" s="3"/>
      <c r="D20" s="3"/>
      <c r="E20" s="3"/>
      <c r="F20" s="3"/>
      <c r="G20" s="3"/>
      <c r="H20" s="3"/>
    </row>
    <row r="21" spans="1:11" ht="22.5" customHeight="1" x14ac:dyDescent="0.2">
      <c r="A21" s="13"/>
      <c r="B21" s="57" t="s">
        <v>80</v>
      </c>
      <c r="C21" s="57" t="s">
        <v>7</v>
      </c>
      <c r="D21" s="57" t="s">
        <v>35</v>
      </c>
      <c r="E21" s="57" t="s">
        <v>7</v>
      </c>
      <c r="F21" s="57" t="s">
        <v>34</v>
      </c>
      <c r="G21" s="57" t="s">
        <v>2</v>
      </c>
      <c r="H21" s="57" t="s">
        <v>73</v>
      </c>
    </row>
    <row r="22" spans="1:11" ht="15" x14ac:dyDescent="0.25">
      <c r="A22" s="13"/>
      <c r="B22" s="35">
        <v>700000</v>
      </c>
      <c r="C22" s="61" t="s">
        <v>7</v>
      </c>
      <c r="D22" s="28">
        <v>20</v>
      </c>
      <c r="E22" s="61" t="s">
        <v>7</v>
      </c>
      <c r="F22" s="62">
        <f>F17</f>
        <v>11.301274125814272</v>
      </c>
      <c r="G22" s="61" t="s">
        <v>2</v>
      </c>
      <c r="H22" s="46">
        <f>B22/D22/F22</f>
        <v>3096.9959325252808</v>
      </c>
    </row>
    <row r="23" spans="1:11" x14ac:dyDescent="0.2">
      <c r="A23" s="13"/>
      <c r="B23" s="3"/>
      <c r="C23" s="3"/>
      <c r="D23" s="3"/>
      <c r="E23" s="3"/>
      <c r="F23" s="3"/>
      <c r="G23" s="3"/>
      <c r="H23" s="3"/>
    </row>
    <row r="24" spans="1:11" x14ac:dyDescent="0.2">
      <c r="A24" s="13"/>
      <c r="B24" s="13"/>
      <c r="C24" s="13"/>
      <c r="D24" s="13"/>
      <c r="E24" s="13"/>
      <c r="F24" s="13"/>
      <c r="G24" s="13"/>
      <c r="H24" s="13"/>
    </row>
    <row r="25" spans="1:11" x14ac:dyDescent="0.2">
      <c r="A25" s="13"/>
      <c r="B25" s="13"/>
      <c r="C25" s="13"/>
      <c r="D25" s="13"/>
      <c r="E25" s="13"/>
      <c r="F25" s="13"/>
      <c r="G25" s="13"/>
      <c r="H25" s="13"/>
    </row>
  </sheetData>
  <pageMargins left="0.57999999999999996" right="0.3" top="0.46" bottom="0.5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topLeftCell="A4" zoomScaleNormal="100" workbookViewId="0">
      <selection activeCell="H27" sqref="H27"/>
    </sheetView>
  </sheetViews>
  <sheetFormatPr defaultRowHeight="12.75" x14ac:dyDescent="0.2"/>
  <cols>
    <col min="1" max="1" width="16.28515625" style="1" customWidth="1"/>
    <col min="2" max="2" width="15.28515625" style="1" customWidth="1"/>
    <col min="3" max="3" width="2.28515625" style="1" customWidth="1"/>
    <col min="4" max="4" width="16.42578125" style="1" customWidth="1"/>
    <col min="5" max="5" width="2.28515625" style="1" customWidth="1"/>
    <col min="6" max="6" width="19.5703125" style="1" customWidth="1"/>
    <col min="7" max="7" width="2.28515625" style="1" customWidth="1"/>
    <col min="8" max="8" width="16" style="1" customWidth="1"/>
    <col min="9" max="9" width="2.28515625" style="1" customWidth="1"/>
    <col min="10" max="10" width="18.42578125" style="1" customWidth="1"/>
    <col min="11" max="12" width="9.140625" style="1"/>
  </cols>
  <sheetData>
    <row r="1" spans="1:12" x14ac:dyDescent="0.2">
      <c r="A1" s="2" t="s">
        <v>102</v>
      </c>
      <c r="B1" s="3"/>
      <c r="C1" s="3"/>
      <c r="D1" s="3"/>
      <c r="E1" s="3"/>
      <c r="F1" s="3"/>
      <c r="G1" s="3"/>
      <c r="H1" s="68"/>
      <c r="I1" s="68"/>
      <c r="J1" s="68"/>
    </row>
    <row r="2" spans="1:12" x14ac:dyDescent="0.2">
      <c r="A2" s="3"/>
      <c r="B2" s="3"/>
      <c r="C2" s="3"/>
      <c r="D2" s="3"/>
      <c r="E2" s="3"/>
      <c r="F2" s="3"/>
      <c r="G2" s="3"/>
      <c r="H2" s="68"/>
      <c r="I2" s="68"/>
      <c r="J2" s="68"/>
    </row>
    <row r="3" spans="1:12" ht="22.5" x14ac:dyDescent="0.2">
      <c r="A3" s="67"/>
      <c r="B3" s="67" t="s">
        <v>75</v>
      </c>
    </row>
    <row r="4" spans="1:12" x14ac:dyDescent="0.2">
      <c r="A4" s="60" t="s">
        <v>57</v>
      </c>
      <c r="B4" s="51">
        <v>9</v>
      </c>
    </row>
    <row r="5" spans="1:12" x14ac:dyDescent="0.2">
      <c r="A5" s="60" t="s">
        <v>58</v>
      </c>
      <c r="B5" s="51">
        <v>1.95</v>
      </c>
    </row>
    <row r="6" spans="1:12" x14ac:dyDescent="0.2">
      <c r="A6" s="60" t="s">
        <v>59</v>
      </c>
      <c r="B6" s="51">
        <v>4.54</v>
      </c>
    </row>
    <row r="7" spans="1:12" ht="12.75" customHeight="1" x14ac:dyDescent="0.2">
      <c r="A7" s="11"/>
      <c r="B7" s="68"/>
      <c r="C7" s="3"/>
      <c r="D7" s="3"/>
      <c r="E7" s="3"/>
      <c r="F7" s="3"/>
      <c r="G7" s="3"/>
      <c r="H7" s="68"/>
      <c r="I7" s="68"/>
      <c r="J7" s="68"/>
    </row>
    <row r="8" spans="1:12" x14ac:dyDescent="0.2">
      <c r="A8" s="11"/>
      <c r="B8" s="68"/>
      <c r="C8" s="68"/>
      <c r="D8" s="3"/>
      <c r="E8" s="12"/>
      <c r="F8" s="68"/>
      <c r="G8" s="3"/>
      <c r="H8" s="68"/>
      <c r="I8" s="68"/>
      <c r="J8" s="68"/>
    </row>
    <row r="9" spans="1:12" x14ac:dyDescent="0.2">
      <c r="A9" s="67"/>
      <c r="B9" s="67" t="s">
        <v>51</v>
      </c>
      <c r="C9" s="153" t="s">
        <v>52</v>
      </c>
      <c r="D9" s="153"/>
      <c r="E9" s="12"/>
      <c r="F9" s="68"/>
      <c r="G9" s="3"/>
      <c r="H9" s="68"/>
      <c r="I9" s="68"/>
      <c r="J9" s="68"/>
    </row>
    <row r="10" spans="1:12" ht="15" x14ac:dyDescent="0.2">
      <c r="A10" s="67" t="s">
        <v>53</v>
      </c>
      <c r="B10" s="56">
        <v>0.5</v>
      </c>
      <c r="C10" s="154"/>
      <c r="D10" s="155"/>
      <c r="E10" s="12"/>
      <c r="F10" s="68"/>
      <c r="G10" s="3"/>
      <c r="H10" s="68"/>
      <c r="I10" s="68"/>
      <c r="J10" s="68"/>
    </row>
    <row r="11" spans="1:12" ht="22.5" x14ac:dyDescent="0.2">
      <c r="A11" s="67" t="s">
        <v>54</v>
      </c>
      <c r="B11" s="56">
        <v>0.7</v>
      </c>
      <c r="C11" s="154"/>
      <c r="D11" s="155"/>
      <c r="E11" s="3"/>
      <c r="F11" s="3"/>
      <c r="G11" s="3"/>
      <c r="H11" s="3"/>
      <c r="I11" s="3"/>
      <c r="J11" s="3"/>
    </row>
    <row r="12" spans="1:12" x14ac:dyDescent="0.2">
      <c r="A12" s="11"/>
      <c r="B12" s="12"/>
      <c r="C12" s="3"/>
      <c r="D12" s="11"/>
      <c r="E12" s="3"/>
      <c r="F12" s="3"/>
      <c r="G12" s="3"/>
      <c r="H12" s="3"/>
      <c r="I12" s="3"/>
      <c r="J12" s="3"/>
    </row>
    <row r="13" spans="1:12" x14ac:dyDescent="0.2">
      <c r="A13" s="2" t="s">
        <v>91</v>
      </c>
      <c r="B13" s="3"/>
      <c r="C13" s="3"/>
      <c r="D13" s="3"/>
      <c r="E13" s="3"/>
      <c r="F13" s="3"/>
      <c r="G13" s="3"/>
      <c r="H13" s="3"/>
      <c r="I13" s="3"/>
      <c r="J13" s="3"/>
    </row>
    <row r="14" spans="1:12" ht="22.5" x14ac:dyDescent="0.2">
      <c r="A14" s="67" t="s">
        <v>3</v>
      </c>
      <c r="B14" s="67" t="s">
        <v>72</v>
      </c>
      <c r="C14" s="60" t="s">
        <v>4</v>
      </c>
      <c r="D14" s="67" t="s">
        <v>51</v>
      </c>
      <c r="E14" s="60" t="s">
        <v>4</v>
      </c>
      <c r="F14" s="67" t="s">
        <v>44</v>
      </c>
      <c r="G14" s="60" t="s">
        <v>4</v>
      </c>
      <c r="H14" s="67" t="s">
        <v>55</v>
      </c>
      <c r="I14" s="60" t="s">
        <v>2</v>
      </c>
      <c r="J14" s="67" t="s">
        <v>93</v>
      </c>
    </row>
    <row r="15" spans="1:12" ht="15" x14ac:dyDescent="0.25">
      <c r="A15" s="55"/>
      <c r="B15" s="55"/>
      <c r="C15" s="70" t="s">
        <v>4</v>
      </c>
      <c r="D15" s="55"/>
      <c r="E15" s="70" t="s">
        <v>4</v>
      </c>
      <c r="F15" s="55"/>
      <c r="G15" s="37" t="s">
        <v>4</v>
      </c>
      <c r="H15" s="29"/>
      <c r="I15" s="70" t="s">
        <v>2</v>
      </c>
      <c r="J15" s="30">
        <f>B15*D15*F15*H15</f>
        <v>0</v>
      </c>
    </row>
    <row r="16" spans="1:12" s="53" customFormat="1" ht="15" x14ac:dyDescent="0.25">
      <c r="A16" s="55"/>
      <c r="B16" s="55"/>
      <c r="C16" s="77" t="s">
        <v>4</v>
      </c>
      <c r="D16" s="55"/>
      <c r="E16" s="77" t="s">
        <v>4</v>
      </c>
      <c r="F16" s="55"/>
      <c r="G16" s="94" t="s">
        <v>4</v>
      </c>
      <c r="H16" s="29"/>
      <c r="I16" s="77" t="s">
        <v>2</v>
      </c>
      <c r="J16" s="30">
        <f t="shared" ref="J16:J18" si="0">B16*D16*F16*H16</f>
        <v>0</v>
      </c>
      <c r="K16" s="1"/>
      <c r="L16" s="1"/>
    </row>
    <row r="17" spans="1:12" s="53" customFormat="1" ht="15" x14ac:dyDescent="0.25">
      <c r="A17" s="55"/>
      <c r="B17" s="55"/>
      <c r="C17" s="77" t="s">
        <v>4</v>
      </c>
      <c r="D17" s="55"/>
      <c r="E17" s="77" t="s">
        <v>4</v>
      </c>
      <c r="F17" s="55"/>
      <c r="G17" s="94" t="s">
        <v>4</v>
      </c>
      <c r="H17" s="29"/>
      <c r="I17" s="77" t="s">
        <v>2</v>
      </c>
      <c r="J17" s="30">
        <f t="shared" si="0"/>
        <v>0</v>
      </c>
      <c r="K17" s="1"/>
      <c r="L17" s="1"/>
    </row>
    <row r="18" spans="1:12" s="53" customFormat="1" ht="15" x14ac:dyDescent="0.25">
      <c r="A18" s="55"/>
      <c r="B18" s="55"/>
      <c r="C18" s="77" t="s">
        <v>4</v>
      </c>
      <c r="D18" s="55"/>
      <c r="E18" s="77" t="s">
        <v>4</v>
      </c>
      <c r="F18" s="55"/>
      <c r="G18" s="94" t="s">
        <v>4</v>
      </c>
      <c r="H18" s="29"/>
      <c r="I18" s="77" t="s">
        <v>2</v>
      </c>
      <c r="J18" s="30">
        <f t="shared" si="0"/>
        <v>0</v>
      </c>
      <c r="K18" s="1"/>
      <c r="L18" s="1"/>
    </row>
    <row r="19" spans="1:12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2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2" x14ac:dyDescent="0.2">
      <c r="A21" s="3"/>
      <c r="B21" s="40" t="s">
        <v>60</v>
      </c>
      <c r="C21" s="41"/>
      <c r="D21" s="41"/>
      <c r="E21" s="41"/>
      <c r="F21" s="41"/>
      <c r="G21" s="3"/>
      <c r="H21" s="3"/>
      <c r="I21" s="3"/>
      <c r="J21" s="3"/>
    </row>
    <row r="22" spans="1:12" ht="33.75" x14ac:dyDescent="0.2">
      <c r="A22" s="3"/>
      <c r="B22" s="67" t="s">
        <v>61</v>
      </c>
      <c r="C22" s="67" t="s">
        <v>4</v>
      </c>
      <c r="D22" s="67" t="s">
        <v>62</v>
      </c>
      <c r="E22" s="60" t="s">
        <v>2</v>
      </c>
      <c r="F22" s="67" t="s">
        <v>56</v>
      </c>
      <c r="G22" s="3"/>
      <c r="H22" s="3"/>
      <c r="I22" s="3"/>
      <c r="J22" s="3"/>
    </row>
    <row r="23" spans="1:12" ht="15" x14ac:dyDescent="0.25">
      <c r="A23" s="3"/>
      <c r="B23" s="69" t="str">
        <f>IF(D15=B10,C10,IF(D15=B11,C11,""))</f>
        <v/>
      </c>
      <c r="C23" s="70" t="s">
        <v>4</v>
      </c>
      <c r="D23" s="55"/>
      <c r="E23" s="70" t="s">
        <v>2</v>
      </c>
      <c r="F23" s="69" t="e">
        <f>B23*D23</f>
        <v>#VALUE!</v>
      </c>
      <c r="G23" s="3"/>
      <c r="H23" s="3"/>
      <c r="I23" s="3"/>
      <c r="J23" s="3"/>
    </row>
    <row r="24" spans="1:12" x14ac:dyDescent="0.2">
      <c r="A24" s="3"/>
      <c r="B24" s="68"/>
      <c r="C24" s="68"/>
      <c r="D24" s="53"/>
      <c r="E24" s="68"/>
      <c r="F24" s="68"/>
      <c r="G24" s="3"/>
      <c r="H24" s="3"/>
      <c r="I24" s="3"/>
      <c r="J24" s="3"/>
    </row>
    <row r="25" spans="1:12" x14ac:dyDescent="0.2">
      <c r="A25" s="3"/>
      <c r="B25" s="2" t="s">
        <v>89</v>
      </c>
      <c r="C25" s="3"/>
      <c r="D25" s="3"/>
      <c r="E25" s="3"/>
      <c r="F25" s="3"/>
      <c r="G25" s="3"/>
      <c r="H25" s="3"/>
      <c r="I25" s="3"/>
      <c r="J25" s="3"/>
    </row>
    <row r="26" spans="1:12" ht="45" x14ac:dyDescent="0.2">
      <c r="A26" s="3"/>
      <c r="B26" s="67" t="s">
        <v>93</v>
      </c>
      <c r="C26" s="67" t="s">
        <v>4</v>
      </c>
      <c r="D26" s="67" t="s">
        <v>56</v>
      </c>
      <c r="E26" s="60" t="s">
        <v>2</v>
      </c>
      <c r="F26" s="67" t="s">
        <v>100</v>
      </c>
      <c r="G26" s="67" t="s">
        <v>4</v>
      </c>
      <c r="H26" s="67" t="s">
        <v>88</v>
      </c>
      <c r="I26" s="60" t="s">
        <v>2</v>
      </c>
      <c r="J26" s="67" t="s">
        <v>101</v>
      </c>
    </row>
    <row r="27" spans="1:12" ht="15" x14ac:dyDescent="0.25">
      <c r="A27" s="3"/>
      <c r="B27" s="45">
        <f>J15</f>
        <v>0</v>
      </c>
      <c r="C27" s="38" t="s">
        <v>4</v>
      </c>
      <c r="D27" s="69" t="e">
        <f>F23</f>
        <v>#VALUE!</v>
      </c>
      <c r="E27" s="38" t="s">
        <v>2</v>
      </c>
      <c r="F27" s="45" t="e">
        <f>B27*D27</f>
        <v>#VALUE!</v>
      </c>
      <c r="G27" s="38" t="s">
        <v>4</v>
      </c>
      <c r="H27" s="144">
        <v>0.2</v>
      </c>
      <c r="I27" s="70" t="s">
        <v>2</v>
      </c>
      <c r="J27" s="45" t="e">
        <f>F27*H27</f>
        <v>#VALUE!</v>
      </c>
    </row>
    <row r="28" spans="1:12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2" x14ac:dyDescent="0.2">
      <c r="A29" s="3"/>
      <c r="B29" s="2" t="s">
        <v>90</v>
      </c>
      <c r="C29" s="3"/>
      <c r="D29" s="3"/>
      <c r="E29" s="3"/>
      <c r="F29" s="3"/>
      <c r="G29" s="3"/>
      <c r="H29" s="3"/>
      <c r="I29" s="3"/>
      <c r="J29" s="3"/>
    </row>
    <row r="30" spans="1:12" ht="22.5" x14ac:dyDescent="0.2">
      <c r="A30" s="3"/>
      <c r="B30" s="67" t="s">
        <v>80</v>
      </c>
      <c r="C30" s="60" t="s">
        <v>7</v>
      </c>
      <c r="D30" s="67" t="s">
        <v>35</v>
      </c>
      <c r="E30" s="60" t="s">
        <v>7</v>
      </c>
      <c r="F30" s="67" t="s">
        <v>34</v>
      </c>
      <c r="G30" s="60" t="s">
        <v>2</v>
      </c>
      <c r="H30" s="67" t="s">
        <v>73</v>
      </c>
      <c r="I30" s="3"/>
      <c r="J30" s="3"/>
    </row>
    <row r="31" spans="1:12" ht="15" x14ac:dyDescent="0.25">
      <c r="A31" s="3"/>
      <c r="B31" s="35"/>
      <c r="C31" s="70" t="s">
        <v>7</v>
      </c>
      <c r="D31" s="55"/>
      <c r="E31" s="70" t="s">
        <v>7</v>
      </c>
      <c r="F31" s="45" t="e">
        <f>F27</f>
        <v>#VALUE!</v>
      </c>
      <c r="G31" s="70" t="s">
        <v>2</v>
      </c>
      <c r="H31" s="69" t="e">
        <f>B31/D31/F31</f>
        <v>#DIV/0!</v>
      </c>
      <c r="I31" s="3"/>
      <c r="J31" s="3"/>
    </row>
  </sheetData>
  <mergeCells count="3">
    <mergeCell ref="C9:D9"/>
    <mergeCell ref="C10:D10"/>
    <mergeCell ref="C11:D11"/>
  </mergeCells>
  <pageMargins left="0.7" right="0.7" top="0.75" bottom="0.75" header="0.3" footer="0.3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opLeftCell="A10" zoomScaleNormal="100" workbookViewId="0">
      <selection activeCell="P23" sqref="P23"/>
    </sheetView>
  </sheetViews>
  <sheetFormatPr defaultRowHeight="12.75" x14ac:dyDescent="0.2"/>
  <cols>
    <col min="1" max="1" width="16.140625" customWidth="1"/>
    <col min="2" max="2" width="14.28515625" customWidth="1"/>
    <col min="3" max="3" width="4" customWidth="1"/>
    <col min="4" max="4" width="11.85546875" customWidth="1"/>
    <col min="5" max="5" width="4.140625" style="95" customWidth="1"/>
    <col min="6" max="6" width="15" customWidth="1"/>
    <col min="7" max="7" width="3.5703125" style="95" customWidth="1"/>
    <col min="8" max="8" width="15.85546875" customWidth="1"/>
    <col min="9" max="9" width="4.42578125" style="95" customWidth="1"/>
    <col min="10" max="10" width="12.5703125" customWidth="1"/>
  </cols>
  <sheetData>
    <row r="1" spans="1:12" x14ac:dyDescent="0.2">
      <c r="A1" s="2" t="s">
        <v>119</v>
      </c>
    </row>
    <row r="3" spans="1:12" s="1" customFormat="1" ht="22.5" x14ac:dyDescent="0.2">
      <c r="A3" s="75"/>
      <c r="B3" s="75" t="s">
        <v>75</v>
      </c>
    </row>
    <row r="4" spans="1:12" s="1" customFormat="1" ht="11.25" x14ac:dyDescent="0.2">
      <c r="A4" s="60" t="s">
        <v>365</v>
      </c>
      <c r="B4" s="137">
        <v>0.2553725</v>
      </c>
    </row>
    <row r="5" spans="1:12" s="1" customFormat="1" ht="11.25" x14ac:dyDescent="0.2">
      <c r="A5" s="60" t="s">
        <v>366</v>
      </c>
      <c r="B5" s="137">
        <v>9.8429543999999994E-2</v>
      </c>
    </row>
    <row r="6" spans="1:12" s="1" customFormat="1" ht="11.25" x14ac:dyDescent="0.2">
      <c r="A6" s="60" t="s">
        <v>367</v>
      </c>
      <c r="B6" s="137">
        <f>(B4+B5)/2</f>
        <v>0.17690102199999999</v>
      </c>
      <c r="C6" s="3"/>
      <c r="D6" s="3"/>
      <c r="E6" s="3"/>
      <c r="F6" s="3"/>
      <c r="G6" s="3"/>
      <c r="H6" s="76"/>
      <c r="I6" s="76"/>
      <c r="J6" s="76"/>
    </row>
    <row r="7" spans="1:12" s="1" customFormat="1" ht="11.25" x14ac:dyDescent="0.2">
      <c r="A7" s="11"/>
      <c r="B7" s="138"/>
      <c r="C7" s="3"/>
      <c r="D7" s="3"/>
      <c r="E7" s="3"/>
      <c r="F7" s="3"/>
      <c r="G7" s="3"/>
      <c r="H7" s="135"/>
      <c r="I7" s="135"/>
      <c r="J7" s="135"/>
    </row>
    <row r="8" spans="1:12" s="1" customFormat="1" ht="11.25" x14ac:dyDescent="0.2">
      <c r="A8" s="11"/>
      <c r="B8" s="76"/>
      <c r="C8" s="12"/>
      <c r="D8" s="76"/>
      <c r="E8" s="3"/>
      <c r="F8" s="76"/>
      <c r="G8" s="76"/>
      <c r="H8" s="76"/>
    </row>
    <row r="9" spans="1:12" s="1" customFormat="1" ht="22.5" customHeight="1" x14ac:dyDescent="0.2">
      <c r="A9" s="75"/>
      <c r="B9" s="75" t="s">
        <v>51</v>
      </c>
      <c r="C9" s="12"/>
      <c r="D9" s="76"/>
      <c r="E9" s="3"/>
      <c r="F9" s="76"/>
      <c r="G9" s="76"/>
      <c r="H9" s="76"/>
    </row>
    <row r="10" spans="1:12" s="1" customFormat="1" ht="16.5" customHeight="1" x14ac:dyDescent="0.2">
      <c r="A10" s="75" t="s">
        <v>9</v>
      </c>
      <c r="B10" s="56">
        <v>0.35</v>
      </c>
      <c r="C10" s="12"/>
      <c r="D10" s="76"/>
      <c r="E10" s="3"/>
      <c r="F10" s="76"/>
      <c r="G10" s="76"/>
      <c r="H10" s="76"/>
    </row>
    <row r="11" spans="1:12" x14ac:dyDescent="0.2">
      <c r="A11" s="84"/>
      <c r="B11" s="84"/>
      <c r="C11" s="84"/>
      <c r="D11" s="88"/>
      <c r="E11" s="89"/>
      <c r="F11" s="84"/>
    </row>
    <row r="12" spans="1:12" s="53" customFormat="1" x14ac:dyDescent="0.2">
      <c r="A12" s="2" t="s">
        <v>91</v>
      </c>
      <c r="B12" s="3"/>
      <c r="C12" s="3"/>
      <c r="D12" s="3"/>
      <c r="E12" s="3"/>
      <c r="F12" s="3"/>
      <c r="G12" s="3"/>
      <c r="H12" s="3"/>
      <c r="I12" s="3"/>
      <c r="J12" s="3"/>
      <c r="K12" s="1"/>
      <c r="L12" s="1"/>
    </row>
    <row r="13" spans="1:12" s="53" customFormat="1" ht="45" x14ac:dyDescent="0.2">
      <c r="A13" s="75" t="s">
        <v>3</v>
      </c>
      <c r="B13" s="75" t="s">
        <v>72</v>
      </c>
      <c r="C13" s="60" t="s">
        <v>4</v>
      </c>
      <c r="D13" s="75" t="s">
        <v>51</v>
      </c>
      <c r="E13" s="60" t="s">
        <v>4</v>
      </c>
      <c r="F13" s="75" t="s">
        <v>44</v>
      </c>
      <c r="G13" s="60" t="s">
        <v>4</v>
      </c>
      <c r="H13" s="75" t="s">
        <v>121</v>
      </c>
      <c r="I13" s="60" t="s">
        <v>2</v>
      </c>
      <c r="J13" s="75" t="s">
        <v>93</v>
      </c>
      <c r="K13" s="1"/>
      <c r="L13" s="1"/>
    </row>
    <row r="14" spans="1:12" s="53" customFormat="1" ht="15" x14ac:dyDescent="0.25">
      <c r="A14" s="55"/>
      <c r="B14" s="55"/>
      <c r="C14" s="77" t="s">
        <v>4</v>
      </c>
      <c r="D14" s="55"/>
      <c r="E14" s="77" t="s">
        <v>4</v>
      </c>
      <c r="F14" s="55"/>
      <c r="G14" s="94" t="s">
        <v>4</v>
      </c>
      <c r="H14" s="29"/>
      <c r="I14" s="77" t="s">
        <v>2</v>
      </c>
      <c r="J14" s="101">
        <f>B14*D14*F14*H14</f>
        <v>0</v>
      </c>
      <c r="K14" s="1"/>
      <c r="L14" s="1"/>
    </row>
    <row r="15" spans="1:12" s="53" customFormat="1" ht="15" x14ac:dyDescent="0.25">
      <c r="A15" s="55"/>
      <c r="B15" s="55"/>
      <c r="C15" s="77" t="s">
        <v>4</v>
      </c>
      <c r="D15" s="55"/>
      <c r="E15" s="77" t="s">
        <v>4</v>
      </c>
      <c r="F15" s="55"/>
      <c r="G15" s="94" t="s">
        <v>4</v>
      </c>
      <c r="H15" s="29"/>
      <c r="I15" s="77" t="s">
        <v>2</v>
      </c>
      <c r="J15" s="101">
        <f>B15*D15*F15*H15</f>
        <v>0</v>
      </c>
      <c r="K15" s="1"/>
      <c r="L15" s="1"/>
    </row>
    <row r="16" spans="1:12" s="53" customFormat="1" ht="15" x14ac:dyDescent="0.25">
      <c r="A16" s="55"/>
      <c r="B16" s="55"/>
      <c r="C16" s="77" t="s">
        <v>4</v>
      </c>
      <c r="D16" s="55"/>
      <c r="E16" s="77" t="s">
        <v>4</v>
      </c>
      <c r="F16" s="55"/>
      <c r="G16" s="94" t="s">
        <v>4</v>
      </c>
      <c r="H16" s="29"/>
      <c r="I16" s="77" t="s">
        <v>2</v>
      </c>
      <c r="J16" s="101">
        <f>B16*D16*F16*H16</f>
        <v>0</v>
      </c>
      <c r="K16" s="1"/>
      <c r="L16" s="1"/>
    </row>
    <row r="17" spans="1:12" s="53" customFormat="1" ht="15" x14ac:dyDescent="0.25">
      <c r="A17" s="55"/>
      <c r="B17" s="55"/>
      <c r="C17" s="77" t="s">
        <v>4</v>
      </c>
      <c r="D17" s="55"/>
      <c r="E17" s="77" t="s">
        <v>4</v>
      </c>
      <c r="F17" s="55"/>
      <c r="G17" s="94" t="s">
        <v>4</v>
      </c>
      <c r="H17" s="29"/>
      <c r="I17" s="77" t="s">
        <v>2</v>
      </c>
      <c r="J17" s="101">
        <f>B17*D17*F17*H17</f>
        <v>0</v>
      </c>
      <c r="K17" s="1"/>
      <c r="L17" s="1"/>
    </row>
    <row r="18" spans="1:12" x14ac:dyDescent="0.2">
      <c r="A18" s="91"/>
      <c r="B18" s="84"/>
      <c r="C18" s="84"/>
      <c r="D18" s="84"/>
      <c r="E18" s="89"/>
      <c r="F18" s="84"/>
      <c r="G18" s="84"/>
      <c r="H18" s="84"/>
      <c r="I18" s="8" t="s">
        <v>5</v>
      </c>
      <c r="J18" s="103">
        <f>SUM(J14+J15+J16+J17)</f>
        <v>0</v>
      </c>
    </row>
    <row r="19" spans="1:12" s="53" customFormat="1" x14ac:dyDescent="0.2">
      <c r="A19" s="91"/>
      <c r="B19" s="84"/>
      <c r="C19" s="84"/>
      <c r="D19" s="84"/>
      <c r="E19" s="89"/>
      <c r="F19" s="84"/>
      <c r="G19" s="8" t="s">
        <v>17</v>
      </c>
      <c r="H19" s="102">
        <f>H14+H15+H16+H17</f>
        <v>0</v>
      </c>
      <c r="I19" s="8"/>
      <c r="J19" s="96"/>
    </row>
    <row r="20" spans="1:12" s="53" customFormat="1" x14ac:dyDescent="0.2">
      <c r="A20" s="91"/>
      <c r="B20" s="84"/>
      <c r="C20" s="84"/>
      <c r="D20" s="84"/>
      <c r="E20" s="89"/>
      <c r="F20" s="84"/>
      <c r="G20" s="8"/>
      <c r="H20" s="97"/>
      <c r="I20" s="8"/>
      <c r="J20" s="96"/>
    </row>
    <row r="21" spans="1:12" x14ac:dyDescent="0.2">
      <c r="A21" s="88"/>
      <c r="B21" s="83" t="s">
        <v>13</v>
      </c>
      <c r="C21" s="84"/>
      <c r="D21" s="84"/>
      <c r="E21" s="84"/>
      <c r="F21" s="84"/>
      <c r="G21" s="84"/>
      <c r="H21" s="84"/>
      <c r="I21" s="84"/>
      <c r="J21" s="84"/>
    </row>
    <row r="22" spans="1:12" ht="33.75" x14ac:dyDescent="0.2">
      <c r="A22" s="89"/>
      <c r="B22" s="86" t="s">
        <v>14</v>
      </c>
      <c r="C22" s="86" t="s">
        <v>7</v>
      </c>
      <c r="D22" s="86" t="s">
        <v>15</v>
      </c>
      <c r="E22" s="86" t="s">
        <v>2</v>
      </c>
      <c r="F22" s="86" t="s">
        <v>13</v>
      </c>
      <c r="G22" s="90"/>
      <c r="H22" s="93"/>
      <c r="I22" s="84"/>
      <c r="J22" s="84"/>
    </row>
    <row r="23" spans="1:12" ht="15" x14ac:dyDescent="0.25">
      <c r="A23" s="88"/>
      <c r="B23" s="55"/>
      <c r="C23" s="85" t="s">
        <v>7</v>
      </c>
      <c r="D23" s="99">
        <f>H19</f>
        <v>0</v>
      </c>
      <c r="E23" s="85" t="s">
        <v>2</v>
      </c>
      <c r="F23" s="98" t="e">
        <f>B23/D23</f>
        <v>#DIV/0!</v>
      </c>
      <c r="G23" s="84"/>
      <c r="H23" s="84"/>
      <c r="I23" s="84"/>
      <c r="J23" s="84"/>
    </row>
    <row r="24" spans="1:12" x14ac:dyDescent="0.2">
      <c r="A24" s="84"/>
      <c r="B24" s="84"/>
      <c r="C24" s="84"/>
      <c r="D24" s="84"/>
      <c r="E24" s="84"/>
      <c r="F24" s="84"/>
      <c r="G24" s="84"/>
      <c r="H24" s="84"/>
      <c r="I24" s="84"/>
      <c r="J24" s="84"/>
    </row>
    <row r="25" spans="1:12" x14ac:dyDescent="0.2">
      <c r="A25" s="88"/>
      <c r="B25" s="83" t="s">
        <v>91</v>
      </c>
      <c r="C25" s="84"/>
      <c r="D25" s="84"/>
      <c r="E25" s="84"/>
      <c r="F25" s="84"/>
      <c r="G25" s="84"/>
      <c r="H25" s="84"/>
      <c r="I25" s="84"/>
      <c r="J25" s="84"/>
    </row>
    <row r="26" spans="1:12" ht="56.25" x14ac:dyDescent="0.2">
      <c r="A26" s="88"/>
      <c r="B26" s="86" t="s">
        <v>125</v>
      </c>
      <c r="C26" s="86" t="s">
        <v>4</v>
      </c>
      <c r="D26" s="86" t="s">
        <v>13</v>
      </c>
      <c r="E26" s="86" t="s">
        <v>2</v>
      </c>
      <c r="F26" s="86" t="s">
        <v>124</v>
      </c>
      <c r="G26" s="84"/>
      <c r="H26" s="84"/>
      <c r="I26" s="84"/>
      <c r="J26" s="84"/>
    </row>
    <row r="27" spans="1:12" x14ac:dyDescent="0.2">
      <c r="A27" s="88"/>
      <c r="B27" s="104">
        <f>J18</f>
        <v>0</v>
      </c>
      <c r="C27" s="85" t="s">
        <v>4</v>
      </c>
      <c r="D27" s="106" t="e">
        <f>F27</f>
        <v>#DIV/0!</v>
      </c>
      <c r="E27" s="85" t="s">
        <v>2</v>
      </c>
      <c r="F27" s="105" t="e">
        <v>#DIV/0!</v>
      </c>
      <c r="G27" s="84"/>
      <c r="H27" s="84"/>
      <c r="I27" s="84"/>
      <c r="J27" s="84"/>
    </row>
    <row r="28" spans="1:12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</row>
    <row r="29" spans="1:12" x14ac:dyDescent="0.2">
      <c r="A29" s="88"/>
      <c r="B29" s="83" t="s">
        <v>89</v>
      </c>
      <c r="C29" s="84"/>
      <c r="D29" s="84"/>
      <c r="E29" s="84"/>
      <c r="F29" s="84"/>
      <c r="G29" s="84"/>
      <c r="H29" s="84"/>
      <c r="I29" s="84"/>
      <c r="J29" s="84"/>
    </row>
    <row r="30" spans="1:12" ht="45" x14ac:dyDescent="0.2">
      <c r="A30" s="88"/>
      <c r="B30" s="86" t="s">
        <v>124</v>
      </c>
      <c r="C30" s="86" t="s">
        <v>4</v>
      </c>
      <c r="D30" s="86" t="s">
        <v>123</v>
      </c>
      <c r="E30" s="86" t="s">
        <v>2</v>
      </c>
      <c r="F30" s="86" t="s">
        <v>107</v>
      </c>
      <c r="G30" s="60" t="s">
        <v>4</v>
      </c>
      <c r="H30" s="75" t="s">
        <v>88</v>
      </c>
      <c r="I30" s="60" t="s">
        <v>2</v>
      </c>
      <c r="J30" s="75" t="s">
        <v>104</v>
      </c>
    </row>
    <row r="31" spans="1:12" ht="15" x14ac:dyDescent="0.25">
      <c r="A31" s="88"/>
      <c r="B31" s="100" t="e">
        <f>F27</f>
        <v>#DIV/0!</v>
      </c>
      <c r="C31" s="85" t="s">
        <v>4</v>
      </c>
      <c r="D31" s="55"/>
      <c r="E31" s="85" t="s">
        <v>2</v>
      </c>
      <c r="F31" s="107" t="e">
        <f>B31*D31</f>
        <v>#DIV/0!</v>
      </c>
      <c r="G31" s="94" t="s">
        <v>4</v>
      </c>
      <c r="H31" s="143">
        <v>0.21</v>
      </c>
      <c r="I31" s="92" t="s">
        <v>2</v>
      </c>
      <c r="J31" s="66" t="e">
        <f>F31*H31</f>
        <v>#DIV/0!</v>
      </c>
    </row>
    <row r="32" spans="1:12" x14ac:dyDescent="0.2">
      <c r="A32" s="84"/>
      <c r="B32" s="84"/>
      <c r="C32" s="84"/>
      <c r="D32" s="88"/>
      <c r="E32" s="84"/>
      <c r="F32" s="84"/>
      <c r="G32" s="84"/>
      <c r="H32" s="84"/>
      <c r="I32" s="84"/>
      <c r="J32" s="84"/>
    </row>
    <row r="33" spans="1:10" x14ac:dyDescent="0.2">
      <c r="A33" s="88"/>
      <c r="B33" s="83" t="s">
        <v>90</v>
      </c>
      <c r="C33" s="87"/>
      <c r="D33" s="87"/>
      <c r="E33" s="87"/>
      <c r="F33" s="87"/>
      <c r="G33" s="87"/>
      <c r="H33" s="87"/>
      <c r="I33" s="84"/>
      <c r="J33" s="84"/>
    </row>
    <row r="34" spans="1:10" ht="45" x14ac:dyDescent="0.2">
      <c r="A34" s="88"/>
      <c r="B34" s="86" t="s">
        <v>120</v>
      </c>
      <c r="C34" s="86" t="s">
        <v>7</v>
      </c>
      <c r="D34" s="86" t="s">
        <v>122</v>
      </c>
      <c r="E34" s="86" t="s">
        <v>7</v>
      </c>
      <c r="F34" s="86" t="s">
        <v>107</v>
      </c>
      <c r="G34" s="86" t="s">
        <v>2</v>
      </c>
      <c r="H34" s="86" t="s">
        <v>8</v>
      </c>
      <c r="I34" s="84"/>
      <c r="J34" s="84"/>
    </row>
    <row r="35" spans="1:10" ht="15" x14ac:dyDescent="0.25">
      <c r="A35" s="88"/>
      <c r="B35" s="55"/>
      <c r="C35" s="85" t="s">
        <v>7</v>
      </c>
      <c r="D35" s="55"/>
      <c r="E35" s="85" t="s">
        <v>7</v>
      </c>
      <c r="F35" s="105" t="e">
        <f>F31</f>
        <v>#DIV/0!</v>
      </c>
      <c r="G35" s="85" t="s">
        <v>2</v>
      </c>
      <c r="H35" s="108" t="e">
        <f>B35/D35/F35</f>
        <v>#DIV/0!</v>
      </c>
      <c r="I35" s="84"/>
      <c r="J35" s="84"/>
    </row>
    <row r="36" spans="1:10" x14ac:dyDescent="0.2">
      <c r="A36" s="84"/>
      <c r="B36" s="84"/>
      <c r="C36" s="84"/>
      <c r="D36" s="84"/>
      <c r="E36" s="84"/>
      <c r="F36" s="84"/>
      <c r="G36" s="84"/>
      <c r="H36" s="84"/>
      <c r="I36" s="84"/>
      <c r="J36" s="84"/>
    </row>
  </sheetData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33</vt:i4>
      </vt:variant>
    </vt:vector>
  </HeadingPairs>
  <TitlesOfParts>
    <vt:vector size="45" baseType="lpstr">
      <vt:lpstr>Suppression</vt:lpstr>
      <vt:lpstr>Baseline</vt:lpstr>
      <vt:lpstr>Pave-Road</vt:lpstr>
      <vt:lpstr>Pave-Shoulder</vt:lpstr>
      <vt:lpstr>Chip Seal</vt:lpstr>
      <vt:lpstr>Sweep</vt:lpstr>
      <vt:lpstr>Bike &amp; Ped</vt:lpstr>
      <vt:lpstr>Construction</vt:lpstr>
      <vt:lpstr>Water Trucks</vt:lpstr>
      <vt:lpstr>Diesel Retrofits</vt:lpstr>
      <vt:lpstr>Ent</vt:lpstr>
      <vt:lpstr>Summary Sheet</vt:lpstr>
      <vt:lpstr>Class_Agr</vt:lpstr>
      <vt:lpstr>Class_Cit</vt:lpstr>
      <vt:lpstr>Class_Con</vt:lpstr>
      <vt:lpstr>Class_Por</vt:lpstr>
      <vt:lpstr>Class_Rai</vt:lpstr>
      <vt:lpstr>Class_Sch</vt:lpstr>
      <vt:lpstr>Class_Sta</vt:lpstr>
      <vt:lpstr>Class_Tra</vt:lpstr>
      <vt:lpstr>Dummy</vt:lpstr>
      <vt:lpstr>Fleet_Type</vt:lpstr>
      <vt:lpstr>Fuel_Type</vt:lpstr>
      <vt:lpstr>Model_Year</vt:lpstr>
      <vt:lpstr>'Bike &amp; Ped'!Print_Area</vt:lpstr>
      <vt:lpstr>Construction!Print_Area</vt:lpstr>
      <vt:lpstr>'Pave-Road'!Print_Area</vt:lpstr>
      <vt:lpstr>'Pave-Shoulder'!Print_Area</vt:lpstr>
      <vt:lpstr>Suppression!Print_Area</vt:lpstr>
      <vt:lpstr>Ret_Year</vt:lpstr>
      <vt:lpstr>TA</vt:lpstr>
      <vt:lpstr>TAe</vt:lpstr>
      <vt:lpstr>Target_Fleet_1</vt:lpstr>
      <vt:lpstr>Target_Fleet_2</vt:lpstr>
      <vt:lpstr>TE</vt:lpstr>
      <vt:lpstr>Tech_Type</vt:lpstr>
      <vt:lpstr>TF</vt:lpstr>
      <vt:lpstr>TH</vt:lpstr>
      <vt:lpstr>TI</vt:lpstr>
      <vt:lpstr>TR</vt:lpstr>
      <vt:lpstr>TS</vt:lpstr>
      <vt:lpstr>TT</vt:lpstr>
      <vt:lpstr>TTr</vt:lpstr>
      <vt:lpstr>TU</vt:lpstr>
      <vt:lpstr>TW</vt:lpstr>
    </vt:vector>
  </TitlesOfParts>
  <Company>DEQ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E | Blank Emissions Calculation Sheets</dc:title>
  <dc:creator>ADOT</dc:creator>
  <cp:lastModifiedBy>Rebeca Hensler</cp:lastModifiedBy>
  <cp:lastPrinted>2013-07-05T17:27:11Z</cp:lastPrinted>
  <dcterms:created xsi:type="dcterms:W3CDTF">2002-02-19T17:55:44Z</dcterms:created>
  <dcterms:modified xsi:type="dcterms:W3CDTF">2019-05-30T15:00:20Z</dcterms:modified>
</cp:coreProperties>
</file>